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25" tabRatio="889" activeTab="5"/>
  </bookViews>
  <sheets>
    <sheet name="1 выполн пл. к-дн." sheetId="1" r:id="rId1"/>
    <sheet name="2 содержание" sheetId="2" r:id="rId2"/>
    <sheet name="3 питание, медикаменты" sheetId="3" r:id="rId3"/>
    <sheet name="4 РНЗ" sheetId="4" r:id="rId4"/>
    <sheet name="5 анализ ПФХД" sheetId="5" r:id="rId5"/>
    <sheet name="6 анализ сметы" sheetId="6" r:id="rId6"/>
    <sheet name="8 целевые субсидии" sheetId="7" r:id="rId7"/>
  </sheets>
  <definedNames>
    <definedName name="_xlnm.Print_Titles" localSheetId="3">'4 РНЗ'!$7:$8</definedName>
    <definedName name="_xlnm.Print_Titles" localSheetId="4">'5 анализ ПФХД'!$11:$11</definedName>
    <definedName name="_xlnm.Print_Area" localSheetId="0">'1 выполн пл. к-дн.'!$A$1:$G$19</definedName>
    <definedName name="_xlnm.Print_Area" localSheetId="1">'2 содержание'!$A$1:$F$29</definedName>
    <definedName name="_xlnm.Print_Area" localSheetId="2">'3 питание, медикаменты'!$A$1:$E$35</definedName>
    <definedName name="_xlnm.Print_Area" localSheetId="3">'4 РНЗ'!$A$1:$S$44</definedName>
    <definedName name="_xlnm.Print_Area" localSheetId="5">'6 анализ сметы'!$A$1:$J$28</definedName>
    <definedName name="_xlnm.Print_Area" localSheetId="6">'8 целевые субсидии'!$A$1:$G$24</definedName>
  </definedNames>
  <calcPr fullCalcOnLoad="1"/>
</workbook>
</file>

<file path=xl/sharedStrings.xml><?xml version="1.0" encoding="utf-8"?>
<sst xmlns="http://schemas.openxmlformats.org/spreadsheetml/2006/main" count="371" uniqueCount="222">
  <si>
    <t>Суб КОСГУ</t>
  </si>
  <si>
    <t>Руководитель</t>
  </si>
  <si>
    <t>Главный бухгалтер</t>
  </si>
  <si>
    <t>наименование учреждения</t>
  </si>
  <si>
    <t>Наименование показателя</t>
  </si>
  <si>
    <t>заработная плата</t>
  </si>
  <si>
    <t>прочие выплаты</t>
  </si>
  <si>
    <t>начисления на выплаты по оплате труда</t>
  </si>
  <si>
    <t>212 01 00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</si>
  <si>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</si>
  <si>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</si>
  <si>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</si>
  <si>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</si>
  <si>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</si>
  <si>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арендная плата за пользованием имуществом</t>
  </si>
  <si>
    <t>226 02 00</t>
  </si>
  <si>
    <t>оплата отопления и технологических нужд</t>
  </si>
  <si>
    <t>223 01 10</t>
  </si>
  <si>
    <t>оплата потребления газа</t>
  </si>
  <si>
    <t>223 01 20</t>
  </si>
  <si>
    <t>оплата потребления электрической энергии</t>
  </si>
  <si>
    <t>223 02 00</t>
  </si>
  <si>
    <t>оплата водоснабжения и водоотведения помещений</t>
  </si>
  <si>
    <t>223 03 00</t>
  </si>
  <si>
    <t>прочие коммунальные услуги</t>
  </si>
  <si>
    <t>223 04 00</t>
  </si>
  <si>
    <t>212 02 00</t>
  </si>
  <si>
    <t>пособия по социальной помощи населению</t>
  </si>
  <si>
    <t>стипендии</t>
  </si>
  <si>
    <t>уплата налога на имущество организаций</t>
  </si>
  <si>
    <t>290 02 00</t>
  </si>
  <si>
    <t>уплата земельного налога</t>
  </si>
  <si>
    <t>290 03 00</t>
  </si>
  <si>
    <t>прочие расходы</t>
  </si>
  <si>
    <t>290 04 00</t>
  </si>
  <si>
    <t>основных средств</t>
  </si>
  <si>
    <t>310 00 01</t>
  </si>
  <si>
    <t>материальных запасов</t>
  </si>
  <si>
    <t>медикаменты, перевязочные средства и прочие лечебные расходы</t>
  </si>
  <si>
    <t>340 00 01</t>
  </si>
  <si>
    <t>продукты питания</t>
  </si>
  <si>
    <t>340 00 02</t>
  </si>
  <si>
    <t>340 00 03</t>
  </si>
  <si>
    <t>из них:</t>
  </si>
  <si>
    <t>Х</t>
  </si>
  <si>
    <t>на реализацию мероприятий по проведению оздоровительной кампании детей</t>
  </si>
  <si>
    <t>ДОХОДЫ, всего</t>
  </si>
  <si>
    <t>РАСХОДЫ, всего</t>
  </si>
  <si>
    <t>290 00 01</t>
  </si>
  <si>
    <t>меры социальной поддержки отдельным категориям нраждан, работающим и проживающим в сельской местности в денежном выражении</t>
  </si>
  <si>
    <t>СПРАВОЧНО:</t>
  </si>
  <si>
    <t>объем публичных обязательств, всего</t>
  </si>
  <si>
    <t>меры социальной поддержки отдельным категориям нраждан, работающим и проживающим в сельской местности, в денежном выражении из числа пенсионеров</t>
  </si>
  <si>
    <t>263 02 00</t>
  </si>
  <si>
    <t>средства, полученные от оказания платных услуг</t>
  </si>
  <si>
    <t>средства, поступающие в качестве платы за стационарное обслуживание граждан пожилого возраста и инвалидов</t>
  </si>
  <si>
    <t>Код по БК операций сектора государственного управления</t>
  </si>
  <si>
    <t>безвозмездные и целевые поступления</t>
  </si>
  <si>
    <t>на обеспечение деятельности  учреждения</t>
  </si>
  <si>
    <t>Кассовое исполнение за отчетный период</t>
  </si>
  <si>
    <t>приобретение работ, услуг, в том числе:</t>
  </si>
  <si>
    <t>оплата труда и начисления на выплаты по оплате труда, в том числе:</t>
  </si>
  <si>
    <t>Расходы по приобретению нефинансовых активов, в том числе:</t>
  </si>
  <si>
    <t>социальное обеспечение, в том числе:</t>
  </si>
  <si>
    <t>прочие расходы, в том числе:</t>
  </si>
  <si>
    <t>Койко-дни</t>
  </si>
  <si>
    <t xml:space="preserve">по плану </t>
  </si>
  <si>
    <t>фактически</t>
  </si>
  <si>
    <t>оборудование</t>
  </si>
  <si>
    <t>капитальный ремонт</t>
  </si>
  <si>
    <t>Фактическое выполнение плана койко-дней за отчетный период</t>
  </si>
  <si>
    <t>Всего</t>
  </si>
  <si>
    <t>Фактические расходы на питание за отчетный период</t>
  </si>
  <si>
    <t xml:space="preserve">                         наименование учреждения</t>
  </si>
  <si>
    <t>Утверждено с учетом изменений на отчетный период</t>
  </si>
  <si>
    <t>Профинансировано за отчетный период</t>
  </si>
  <si>
    <t>Кассовый расход за отчетный период</t>
  </si>
  <si>
    <t>ФКР</t>
  </si>
  <si>
    <t>КЦСР</t>
  </si>
  <si>
    <t>КВР</t>
  </si>
  <si>
    <t>Таблица 2</t>
  </si>
  <si>
    <t>руб.</t>
  </si>
  <si>
    <t>Фактический расход
 за отчетный период</t>
  </si>
  <si>
    <t>Фактическая стоимость питания на 1-го проживающего  в день</t>
  </si>
  <si>
    <t>Фактические расходы на медикаменты за отчетный период</t>
  </si>
  <si>
    <t>Фактическая стоимость медикаментов на 1-го проживающего  в день</t>
  </si>
  <si>
    <t>расшифровка подписи</t>
  </si>
  <si>
    <t>Стоимость питания  
в день
 по плану</t>
  </si>
  <si>
    <t>Стоимость медикаментов  в день 
по плану</t>
  </si>
  <si>
    <t>нименование учреждения</t>
  </si>
  <si>
    <t>Наименование
 источника финансирования</t>
  </si>
  <si>
    <t>Причины 
образования остатков</t>
  </si>
  <si>
    <t>Коечная мощность учреждения по приказу</t>
  </si>
  <si>
    <t>по плану</t>
  </si>
  <si>
    <t>% выполнения плана
 койко-дней (гр.3/гр.2)</t>
  </si>
  <si>
    <t>средняя фактическая численность проживающих
(гр.3/кол-во дней в отчетном периоде)</t>
  </si>
  <si>
    <t>Наименование 
источника финансирования</t>
  </si>
  <si>
    <t>% выполнения (гр.4/гр.2)</t>
  </si>
  <si>
    <t>Остаток средств
 на лицевом счете</t>
  </si>
  <si>
    <t>Целевая субсидия</t>
  </si>
  <si>
    <t>Код по классификации 
расходов бюджета</t>
  </si>
  <si>
    <t>**</t>
  </si>
  <si>
    <t>Наименование
 статьи (подстатьи) классификации операций сектора государственнего управления</t>
  </si>
  <si>
    <t>Необходимо указать:</t>
  </si>
  <si>
    <t>за счет субсидии на финансовое обеспечение выполнения государственного задания, всего</t>
  </si>
  <si>
    <t>* Указать причины невыполнения/перевыполнения плана койко-дней.</t>
  </si>
  <si>
    <t xml:space="preserve">* Расчет стоимости содержания одного проживающего в день производится исходя из фактических расходов на содержание учреждения за исключением расходов на проведенный капитальный ремонт и приобретение основных средств. </t>
  </si>
  <si>
    <t>** наименование осуществляемых расходов, в разрезе классификации операций сектора государственного управления.</t>
  </si>
  <si>
    <t>Объем  поступивших средств
 за отчетный период</t>
  </si>
  <si>
    <t xml:space="preserve">* причины отклонения от объема поступивших средств; </t>
  </si>
  <si>
    <t>Объем поступивших средств за отчетный период</t>
  </si>
  <si>
    <t xml:space="preserve">Утверждено 
с учетом изменений на 2012 год </t>
  </si>
  <si>
    <t xml:space="preserve">Таблица 1 </t>
  </si>
  <si>
    <t>Приобретение основных средств для осуществления видов деятельности ГБСУСОН "СКГЦ"</t>
  </si>
  <si>
    <t>Реализация мероприятий, проводимых в рамках КЦП "Пожарная безопасность Ставропольского края на период до 2012 года" ГБСУСОН "СКГЦ"</t>
  </si>
  <si>
    <t>Проведение капитального ремонта в ГБСУСОН "СКГЦ"</t>
  </si>
  <si>
    <t>Наименование</t>
  </si>
  <si>
    <t xml:space="preserve">наименование </t>
  </si>
  <si>
    <t xml:space="preserve">225 00 00 </t>
  </si>
  <si>
    <t>225 00 00</t>
  </si>
  <si>
    <t>Наименование государственной услуги</t>
  </si>
  <si>
    <t>Социальное обслуживание в стационрных учреждениях (отделениях) социального обслуживания</t>
  </si>
  <si>
    <t>Реализация основных профессиональных образовательных программ начального профессионального образования</t>
  </si>
  <si>
    <t>Социальное обслуживание на дому</t>
  </si>
  <si>
    <t>Специализированное социального-медицинское обслуживание на дому</t>
  </si>
  <si>
    <t>Полустационарное социальное обслуживание</t>
  </si>
  <si>
    <t>Срочное социальное обслуживание</t>
  </si>
  <si>
    <t>Нестационарное социальное обслуживание детей-инвалидов и детей с ограниченными возможностями здоровья</t>
  </si>
  <si>
    <t>Оказание социальной помощи семьям с детьми и несовершеннолетним</t>
  </si>
  <si>
    <t>план</t>
  </si>
  <si>
    <t>факт (касса)</t>
  </si>
  <si>
    <t>в том числе:</t>
  </si>
  <si>
    <t>Примечание: расходы на проведение капитального ремонта и приобретение оборудования не включаются</t>
  </si>
  <si>
    <t>Образец заполнения:</t>
  </si>
  <si>
    <t>ОТЧЕТ
об использовании объема расчетно-нормативных затрат на оказание государственных услуг 
государственными бюджетными учреждениями социального обслуживания населения 
Ставропольского края в рамках исполнения государственного задания за счет средств краевого бюджета</t>
  </si>
  <si>
    <t>Нормативные затраты, непосредственно связанные с оказанием государственной услуги, всего</t>
  </si>
  <si>
    <t>Затраты на оплату труда и начисления на выплаты по оплате труда основного персонала, приниимающего непосредственное участие в оказании государственной услуги (ст. 211+ ст. 213)</t>
  </si>
  <si>
    <t>Затраты на приобретение медикаментов, перевязочных средств и прочих лечебных расходов, потребляемых в процессе оказания государственной услуги</t>
  </si>
  <si>
    <t>Затраты на приобретение продуктов питания, потребляемых в процессе оказания государственной услуги</t>
  </si>
  <si>
    <t>Затраты на обеспечение мягким инвентарем, используемого в процессе оказания государственной услуги</t>
  </si>
  <si>
    <t>Нормативные затраты на общехозяйственные нужды, потребляемые в процессе оказания государственной услуги, всего</t>
  </si>
  <si>
    <t>Затраты на оплату труда и начисления на выплаты по оплате труда работников учрежэдения, которые не принимают непосредственного участия в оказании услуги (административно-управленческий, вспомогательный, технический персонал) 
(ст. 211+ ст. 213)</t>
  </si>
  <si>
    <t>Затраты на электроснабжение
(90 % от общего объема затрат на оплату электроэнергии)</t>
  </si>
  <si>
    <t>Затраты на теплоснабжение 
(50 % от общего объема затрат на оплату тепловой энергии)</t>
  </si>
  <si>
    <t>Затраты на горячее и холодное водоснабжение и водоотведение - 100 %</t>
  </si>
  <si>
    <t xml:space="preserve">Затраты на приобретение услуг связи (ст. 221 000) </t>
  </si>
  <si>
    <t>Затраты на приобретение транспортных услуг
(ст. 222 000)</t>
  </si>
  <si>
    <t>Затраты на содержание недвижимого и особо ценного движимого имущества, в том числе:</t>
  </si>
  <si>
    <t>ст. 212 200</t>
  </si>
  <si>
    <t>ст. 224 000</t>
  </si>
  <si>
    <t xml:space="preserve">ст. 225 000 </t>
  </si>
  <si>
    <t>ст. 226 200</t>
  </si>
  <si>
    <t>ст. 340 003</t>
  </si>
  <si>
    <t>Нормативные затраты на содержание имущества, всего</t>
  </si>
  <si>
    <t>Затраты на электроснабжение
(10 % от общего объема затрат на оплату электроэнергии)</t>
  </si>
  <si>
    <t>Затраты на уплату налогов 
(ст. 290 200 + ст. 290 300 + ст. 290 400)</t>
  </si>
  <si>
    <t>Количество единиц оказания государственной услуги (койко-дни/человеко-услуги)</t>
  </si>
  <si>
    <t>Удельная расчетная стоимость предоставления в соответствующем финансовом году единицы государственной услуги</t>
  </si>
  <si>
    <t xml:space="preserve">Численность проживающих 
на отчетную дату </t>
  </si>
  <si>
    <t>Всего, в том числе:</t>
  </si>
  <si>
    <t>за счет платы за стационарное обслуживание (75% пенсии)</t>
  </si>
  <si>
    <t>за счет средств от оказания платных услуг</t>
  </si>
  <si>
    <t>за счет целевых и безвозмездных поступлений</t>
  </si>
  <si>
    <t>подпись</t>
  </si>
  <si>
    <t xml:space="preserve">Кассовый расход по состоянию на 01.07.2012  </t>
  </si>
  <si>
    <r>
      <t xml:space="preserve">фактически </t>
    </r>
    <r>
      <rPr>
        <sz val="11"/>
        <color indexed="12"/>
        <rFont val="Times New Roman"/>
        <family val="1"/>
      </rPr>
      <t>(с учетом ротации проживающих)</t>
    </r>
  </si>
  <si>
    <t>Всего, руб.</t>
  </si>
  <si>
    <t>Фактические расходы
 на 1-го проживающего в день, руб.</t>
  </si>
  <si>
    <r>
      <t>* Указать причину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отклонения </t>
    </r>
    <r>
      <rPr>
        <b/>
        <sz val="11"/>
        <color indexed="10"/>
        <rFont val="Times New Roman"/>
        <family val="1"/>
      </rPr>
      <t>(подробно)</t>
    </r>
    <r>
      <rPr>
        <sz val="11"/>
        <color indexed="10"/>
        <rFont val="Times New Roman"/>
        <family val="1"/>
      </rPr>
      <t xml:space="preserve"> фактических показателей от плановых.</t>
    </r>
  </si>
  <si>
    <t xml:space="preserve">субсидии на финансовое обеспечение выполнения государственного задания, из них: </t>
  </si>
  <si>
    <t>за счет бюджетных средств (субсидии на выполнение государственного задания)</t>
  </si>
  <si>
    <t>за счет платы за стационарное обслуживание граждан пожилого возраста и инвалидов</t>
  </si>
  <si>
    <t>Наименование
 направления
 расходования средств</t>
  </si>
  <si>
    <t>за счет внебюджетных источников финансирования (указать каких)</t>
  </si>
  <si>
    <t xml:space="preserve">Утверждено 
с учетом изменений на 2014 год </t>
  </si>
  <si>
    <t>Утверждено с учетом изменений на 2014год</t>
  </si>
  <si>
    <t>Остаток средств на лицевом счете по состоянию на 01.07.2014 г.</t>
  </si>
  <si>
    <t>Остаток
средств на лицевом счете по состоянию на 01.07.2014</t>
  </si>
  <si>
    <t xml:space="preserve">Кассовый расход по состоянию на 01.07.2014 </t>
  </si>
  <si>
    <t>Приложение 1 
к письму министерства социальной защиты населения Ставропольского края 
от 30.06.2014 № 6813-17</t>
  </si>
  <si>
    <t>Приложение 2 
к письму министерства социальной защиты населения Ставропольского края 
от 30.06.2014 № 6813-17</t>
  </si>
  <si>
    <t>Приложение 3
к письму министерства социальной защиты населения Ставропольского края 
от 30.06.2014 № 6813-17</t>
  </si>
  <si>
    <t>Приложение 4 
к письму министерства социальной защиты населения Ставропольского края
от 30.06.2014 № 6813-17</t>
  </si>
  <si>
    <t>Приложение 5 
к письму министерства социальной защиты населения Ставропольского края 
от 30.06.2014 № 6813-17</t>
  </si>
  <si>
    <t>Приложение 6 
к письму министерства социальной защиты
населения Ставропольского края
от 30.06.2014 № 6813-17</t>
  </si>
  <si>
    <t>Приложение 8
к письму министерства социальной защиты населения Ставропольского края
от 30.06.2014 № 6813-17</t>
  </si>
  <si>
    <t>ИТОГО</t>
  </si>
  <si>
    <t>ИТОГО ПЛАН</t>
  </si>
  <si>
    <t>ИТОГО ФАКТ</t>
  </si>
  <si>
    <t>государственного бюджетного стационарного учреждения социального обслуживания населения "Изобильненский психоневрологический интернат"</t>
  </si>
  <si>
    <t>приобретение основных средств для осуществления видов деятельности стационарными учреждениями 148.10.0101</t>
  </si>
  <si>
    <t>мероприятия по повышению уровня пожарной безопасности 148.10.0301</t>
  </si>
  <si>
    <t>Е.Н.Ейскова</t>
  </si>
  <si>
    <t>причины</t>
  </si>
  <si>
    <t>Пояснительная записка по  наличию остатков на лицевом счете</t>
  </si>
  <si>
    <t>государственное бюджетное стационарное учреждение социального обслуживания населения "Изобильненский психоневрологический интернат"</t>
  </si>
  <si>
    <t>приобретение компьютерной техники</t>
  </si>
  <si>
    <t>Установка "Стрелец-Мониторинг"</t>
  </si>
  <si>
    <t>Остаток средств на лицевом счете по состоянию на 01.10.2014 г.</t>
  </si>
  <si>
    <t>итого</t>
  </si>
  <si>
    <t>Превышение фактических показателей  над плановыми произошло по причине  удорожания продуктов питания</t>
  </si>
  <si>
    <t>государственное бюджетное стационарное учреждение социального обслуживания населения "Изобильненский  психоневрологический интернат "</t>
  </si>
  <si>
    <t>Остатки денежных средств   на лицевом счете  отсутствуют</t>
  </si>
  <si>
    <r>
      <t xml:space="preserve">Информация9 месяцев 2014г. </t>
    </r>
    <r>
      <rPr>
        <b/>
        <sz val="12"/>
        <color indexed="10"/>
        <rFont val="Times New Roman"/>
        <family val="1"/>
      </rPr>
      <t>*</t>
    </r>
  </si>
  <si>
    <t>Превышение фактических показателей  над плановыми произошло по причине  удорожания лекарственных средств</t>
  </si>
  <si>
    <t xml:space="preserve">* Указать причины образования остатков на лицевом счете.   </t>
  </si>
  <si>
    <t>В.Н.Ермаков</t>
  </si>
  <si>
    <t xml:space="preserve">Директор                                                        </t>
  </si>
  <si>
    <t>Директор</t>
  </si>
  <si>
    <r>
      <t xml:space="preserve">Анализ исполнения плана 
финансово-хозяйственной деятельности государственного бюджетного учреждения
 социального обслуживания населения Ставропольского края за  2014 года </t>
    </r>
    <r>
      <rPr>
        <b/>
        <sz val="12"/>
        <color indexed="10"/>
        <rFont val="Times New Roman"/>
        <family val="1"/>
      </rPr>
      <t>*</t>
    </r>
  </si>
  <si>
    <r>
      <t xml:space="preserve">субсидии на иные цели
</t>
    </r>
    <r>
      <rPr>
        <i/>
        <sz val="12"/>
        <color indexed="10"/>
        <rFont val="Times New Roman"/>
        <family val="1"/>
      </rPr>
      <t>(указать в разрезе каждой субсидии)</t>
    </r>
  </si>
  <si>
    <r>
      <t xml:space="preserve">на реализацию мероприятий по проведению оздоровительной кампании детей </t>
    </r>
    <r>
      <rPr>
        <i/>
        <sz val="12"/>
        <color indexed="10"/>
        <rFont val="Times New Roman"/>
        <family val="1"/>
      </rPr>
      <t>**</t>
    </r>
  </si>
  <si>
    <r>
      <t xml:space="preserve">за счет субсидии на иные цели </t>
    </r>
    <r>
      <rPr>
        <b/>
        <i/>
        <sz val="12"/>
        <color indexed="10"/>
        <rFont val="Times New Roman"/>
        <family val="1"/>
      </rPr>
      <t>**</t>
    </r>
    <r>
      <rPr>
        <b/>
        <i/>
        <sz val="12"/>
        <rFont val="Times New Roman"/>
        <family val="1"/>
      </rPr>
      <t xml:space="preserve">
</t>
    </r>
    <r>
      <rPr>
        <i/>
        <sz val="12"/>
        <color indexed="10"/>
        <rFont val="Times New Roman"/>
        <family val="1"/>
      </rPr>
      <t>(указать в разрезе каждой субсидии)</t>
    </r>
  </si>
  <si>
    <r>
      <t xml:space="preserve">за счет средств, полученных от оказания платных услуг </t>
    </r>
    <r>
      <rPr>
        <b/>
        <i/>
        <sz val="12"/>
        <color indexed="10"/>
        <rFont val="Times New Roman"/>
        <family val="1"/>
      </rPr>
      <t>**</t>
    </r>
  </si>
  <si>
    <r>
      <t xml:space="preserve">за счет средств, поступающих в качестве платы за стационарное обслуживание граждан пожилого возраста и инвалидов </t>
    </r>
    <r>
      <rPr>
        <b/>
        <i/>
        <sz val="12"/>
        <color indexed="10"/>
        <rFont val="Times New Roman"/>
        <family val="1"/>
      </rPr>
      <t>**</t>
    </r>
  </si>
  <si>
    <r>
      <t xml:space="preserve">за счет безвозмездных и целевых поступлений </t>
    </r>
    <r>
      <rPr>
        <b/>
        <i/>
        <sz val="12"/>
        <color indexed="10"/>
        <rFont val="Times New Roman"/>
        <family val="1"/>
      </rPr>
      <t>**</t>
    </r>
  </si>
  <si>
    <r>
      <t xml:space="preserve">Информация
 о выполнении плана койко-дней за  2014 года </t>
    </r>
    <r>
      <rPr>
        <b/>
        <sz val="12"/>
        <color indexed="10"/>
        <rFont val="Times New Roman"/>
        <family val="1"/>
      </rPr>
      <t>*</t>
    </r>
  </si>
  <si>
    <r>
      <t xml:space="preserve">Информация
 о стоимости содержания одного проживающего в день за  2014 года </t>
    </r>
    <r>
      <rPr>
        <b/>
        <sz val="12"/>
        <color indexed="10"/>
        <rFont val="Times New Roman"/>
        <family val="1"/>
      </rPr>
      <t>*</t>
    </r>
  </si>
  <si>
    <r>
      <t xml:space="preserve">Информация
 о стоимости питания на одного проживающего в день за 2014 г. </t>
    </r>
    <r>
      <rPr>
        <b/>
        <sz val="12"/>
        <color indexed="10"/>
        <rFont val="Times New Roman"/>
        <family val="1"/>
      </rPr>
      <t>*</t>
    </r>
  </si>
  <si>
    <t>на 01.01.2015</t>
  </si>
  <si>
    <r>
      <t xml:space="preserve">Информация 
об использовании субсидии на иные цели за  2014 года </t>
    </r>
    <r>
      <rPr>
        <b/>
        <sz val="11"/>
        <color indexed="10"/>
        <rFont val="Times New Roman"/>
        <family val="1"/>
      </rPr>
      <t>*</t>
    </r>
  </si>
  <si>
    <t>Анализ исполнения бюджетной сметы государственного казенного учреждения 
социального обслуживания населения Ставропольского края за  2014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</si>
</sst>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[$-FC19]dddd\ dd\ mmmm\ yyyy\ &quot;г.&quot;"/>
    <numFmt numFmtId="182" formatCode="#,##0_р_.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000"/>
    <numFmt numFmtId="193" formatCode="_(* #,##0.000_);_(* \(#,##0.000\);_(* &quot;-&quot;??_);_(@_)"/>
    <numFmt numFmtId="194" formatCode="#,##0.0"/>
    <numFmt numFmtId="195" formatCode="#,##0.000"/>
    <numFmt numFmtId="196" formatCode="#,##0.0000"/>
    <numFmt numFmtId="197" formatCode="#,##0.0_р_."/>
    <numFmt numFmtId="198" formatCode="#,##0.00;[Red]\-#,##0.00;0.00"/>
    <numFmt numFmtId="199" formatCode="#,##0.00_ ;[Red]\-#,##0.00\ "/>
    <numFmt numFmtId="200" formatCode="000\.00\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i/>
      <sz val="14"/>
      <name val="Arial"/>
      <family val="2"/>
    </font>
    <font>
      <b/>
      <i/>
      <sz val="14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8" fillId="3" borderId="0" applyNumberFormat="0" applyBorder="0" applyAlignment="0" applyProtection="0"/>
    <xf numFmtId="0" fontId="7" fillId="4" borderId="0" applyNumberFormat="0" applyBorder="0" applyAlignment="0" applyProtection="0"/>
    <xf numFmtId="0" fontId="48" fillId="5" borderId="0" applyNumberFormat="0" applyBorder="0" applyAlignment="0" applyProtection="0"/>
    <xf numFmtId="0" fontId="7" fillId="6" borderId="0" applyNumberFormat="0" applyBorder="0" applyAlignment="0" applyProtection="0"/>
    <xf numFmtId="0" fontId="48" fillId="7" borderId="0" applyNumberFormat="0" applyBorder="0" applyAlignment="0" applyProtection="0"/>
    <xf numFmtId="0" fontId="7" fillId="8" borderId="0" applyNumberFormat="0" applyBorder="0" applyAlignment="0" applyProtection="0"/>
    <xf numFmtId="0" fontId="48" fillId="9" borderId="0" applyNumberFormat="0" applyBorder="0" applyAlignment="0" applyProtection="0"/>
    <xf numFmtId="0" fontId="7" fillId="3" borderId="0" applyNumberFormat="0" applyBorder="0" applyAlignment="0" applyProtection="0"/>
    <xf numFmtId="0" fontId="48" fillId="2" borderId="0" applyNumberFormat="0" applyBorder="0" applyAlignment="0" applyProtection="0"/>
    <xf numFmtId="0" fontId="7" fillId="5" borderId="0" applyNumberFormat="0" applyBorder="0" applyAlignment="0" applyProtection="0"/>
    <xf numFmtId="0" fontId="48" fillId="6" borderId="0" applyNumberFormat="0" applyBorder="0" applyAlignment="0" applyProtection="0"/>
    <xf numFmtId="0" fontId="7" fillId="10" borderId="0" applyNumberFormat="0" applyBorder="0" applyAlignment="0" applyProtection="0"/>
    <xf numFmtId="0" fontId="48" fillId="10" borderId="0" applyNumberFormat="0" applyBorder="0" applyAlignment="0" applyProtection="0"/>
    <xf numFmtId="0" fontId="7" fillId="11" borderId="0" applyNumberFormat="0" applyBorder="0" applyAlignment="0" applyProtection="0"/>
    <xf numFmtId="0" fontId="48" fillId="5" borderId="0" applyNumberFormat="0" applyBorder="0" applyAlignment="0" applyProtection="0"/>
    <xf numFmtId="0" fontId="7" fillId="12" borderId="0" applyNumberFormat="0" applyBorder="0" applyAlignment="0" applyProtection="0"/>
    <xf numFmtId="0" fontId="48" fillId="13" borderId="0" applyNumberFormat="0" applyBorder="0" applyAlignment="0" applyProtection="0"/>
    <xf numFmtId="0" fontId="7" fillId="8" borderId="0" applyNumberFormat="0" applyBorder="0" applyAlignment="0" applyProtection="0"/>
    <xf numFmtId="0" fontId="48" fillId="14" borderId="0" applyNumberFormat="0" applyBorder="0" applyAlignment="0" applyProtection="0"/>
    <xf numFmtId="0" fontId="7" fillId="10" borderId="0" applyNumberFormat="0" applyBorder="0" applyAlignment="0" applyProtection="0"/>
    <xf numFmtId="0" fontId="48" fillId="10" borderId="0" applyNumberFormat="0" applyBorder="0" applyAlignment="0" applyProtection="0"/>
    <xf numFmtId="0" fontId="7" fillId="15" borderId="0" applyNumberFormat="0" applyBorder="0" applyAlignment="0" applyProtection="0"/>
    <xf numFmtId="0" fontId="48" fillId="14" borderId="0" applyNumberFormat="0" applyBorder="0" applyAlignment="0" applyProtection="0"/>
    <xf numFmtId="0" fontId="8" fillId="16" borderId="0" applyNumberFormat="0" applyBorder="0" applyAlignment="0" applyProtection="0"/>
    <xf numFmtId="0" fontId="49" fillId="10" borderId="0" applyNumberFormat="0" applyBorder="0" applyAlignment="0" applyProtection="0"/>
    <xf numFmtId="0" fontId="8" fillId="11" borderId="0" applyNumberFormat="0" applyBorder="0" applyAlignment="0" applyProtection="0"/>
    <xf numFmtId="0" fontId="49" fillId="5" borderId="0" applyNumberFormat="0" applyBorder="0" applyAlignment="0" applyProtection="0"/>
    <xf numFmtId="0" fontId="8" fillId="12" borderId="0" applyNumberFormat="0" applyBorder="0" applyAlignment="0" applyProtection="0"/>
    <xf numFmtId="0" fontId="49" fillId="13" borderId="0" applyNumberFormat="0" applyBorder="0" applyAlignment="0" applyProtection="0"/>
    <xf numFmtId="0" fontId="8" fillId="17" borderId="0" applyNumberFormat="0" applyBorder="0" applyAlignment="0" applyProtection="0"/>
    <xf numFmtId="0" fontId="49" fillId="14" borderId="0" applyNumberFormat="0" applyBorder="0" applyAlignment="0" applyProtection="0"/>
    <xf numFmtId="0" fontId="8" fillId="18" borderId="0" applyNumberFormat="0" applyBorder="0" applyAlignment="0" applyProtection="0"/>
    <xf numFmtId="0" fontId="49" fillId="18" borderId="0" applyNumberFormat="0" applyBorder="0" applyAlignment="0" applyProtection="0"/>
    <xf numFmtId="0" fontId="8" fillId="19" borderId="0" applyNumberFormat="0" applyBorder="0" applyAlignment="0" applyProtection="0"/>
    <xf numFmtId="0" fontId="4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4" borderId="7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9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wrapText="1"/>
    </xf>
    <xf numFmtId="191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0" fontId="5" fillId="0" borderId="0" xfId="0" applyNumberFormat="1" applyFont="1" applyBorder="1" applyAlignment="1">
      <alignment wrapText="1"/>
    </xf>
    <xf numFmtId="18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80" fontId="4" fillId="0" borderId="0" xfId="0" applyNumberFormat="1" applyFont="1" applyBorder="1" applyAlignment="1">
      <alignment horizontal="center" wrapText="1"/>
    </xf>
    <xf numFmtId="182" fontId="4" fillId="0" borderId="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wrapText="1"/>
    </xf>
    <xf numFmtId="180" fontId="5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191" fontId="4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4" fontId="37" fillId="0" borderId="12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4" fontId="40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4" fontId="42" fillId="0" borderId="12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4" fontId="37" fillId="0" borderId="17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4" fontId="38" fillId="0" borderId="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horizontal="left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top"/>
    </xf>
    <xf numFmtId="0" fontId="39" fillId="0" borderId="0" xfId="0" applyFont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51" fillId="25" borderId="10" xfId="0" applyFont="1" applyFill="1" applyBorder="1" applyAlignment="1">
      <alignment horizontal="left" vertical="center" wrapText="1"/>
    </xf>
    <xf numFmtId="0" fontId="51" fillId="25" borderId="10" xfId="0" applyFont="1" applyFill="1" applyBorder="1" applyAlignment="1">
      <alignment horizontal="center" vertical="center" wrapText="1"/>
    </xf>
    <xf numFmtId="180" fontId="51" fillId="25" borderId="10" xfId="0" applyNumberFormat="1" applyFont="1" applyFill="1" applyBorder="1" applyAlignment="1">
      <alignment horizontal="right" vertical="center" wrapText="1"/>
    </xf>
    <xf numFmtId="180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29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 vertical="top"/>
    </xf>
    <xf numFmtId="0" fontId="51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180" fontId="51" fillId="6" borderId="10" xfId="0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left" wrapText="1" indent="3"/>
    </xf>
    <xf numFmtId="180" fontId="35" fillId="0" borderId="10" xfId="0" applyNumberFormat="1" applyFont="1" applyFill="1" applyBorder="1" applyAlignment="1">
      <alignment horizontal="right" vertical="center" wrapText="1"/>
    </xf>
    <xf numFmtId="180" fontId="35" fillId="6" borderId="10" xfId="0" applyNumberFormat="1" applyFont="1" applyFill="1" applyBorder="1" applyAlignment="1">
      <alignment horizontal="right" vertical="center" wrapText="1"/>
    </xf>
    <xf numFmtId="180" fontId="32" fillId="6" borderId="10" xfId="0" applyNumberFormat="1" applyFont="1" applyFill="1" applyBorder="1" applyAlignment="1">
      <alignment horizontal="right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53" fillId="6" borderId="10" xfId="0" applyFont="1" applyFill="1" applyBorder="1" applyAlignment="1">
      <alignment horizontal="left" vertical="center" wrapText="1"/>
    </xf>
    <xf numFmtId="0" fontId="53" fillId="6" borderId="10" xfId="0" applyFont="1" applyFill="1" applyBorder="1" applyAlignment="1">
      <alignment horizontal="center" vertical="center" wrapText="1"/>
    </xf>
    <xf numFmtId="180" fontId="53" fillId="6" borderId="10" xfId="0" applyNumberFormat="1" applyFont="1" applyFill="1" applyBorder="1" applyAlignment="1">
      <alignment horizontal="right" vertical="center" wrapText="1"/>
    </xf>
    <xf numFmtId="180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wrapText="1"/>
    </xf>
    <xf numFmtId="180" fontId="35" fillId="6" borderId="10" xfId="0" applyNumberFormat="1" applyFont="1" applyFill="1" applyBorder="1" applyAlignment="1">
      <alignment wrapText="1"/>
    </xf>
    <xf numFmtId="180" fontId="35" fillId="0" borderId="0" xfId="0" applyNumberFormat="1" applyFont="1" applyFill="1" applyAlignment="1">
      <alignment wrapText="1"/>
    </xf>
    <xf numFmtId="180" fontId="35" fillId="0" borderId="10" xfId="0" applyNumberFormat="1" applyFont="1" applyFill="1" applyBorder="1" applyAlignment="1">
      <alignment wrapText="1"/>
    </xf>
    <xf numFmtId="180" fontId="35" fillId="6" borderId="10" xfId="0" applyNumberFormat="1" applyFont="1" applyFill="1" applyBorder="1" applyAlignment="1">
      <alignment horizontal="right" wrapText="1"/>
    </xf>
    <xf numFmtId="180" fontId="35" fillId="0" borderId="10" xfId="0" applyNumberFormat="1" applyFont="1" applyFill="1" applyBorder="1" applyAlignment="1">
      <alignment horizontal="right" wrapText="1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180" fontId="35" fillId="0" borderId="10" xfId="0" applyNumberFormat="1" applyFont="1" applyFill="1" applyBorder="1" applyAlignment="1">
      <alignment/>
    </xf>
    <xf numFmtId="180" fontId="35" fillId="0" borderId="0" xfId="0" applyNumberFormat="1" applyFont="1" applyFill="1" applyAlignment="1">
      <alignment/>
    </xf>
    <xf numFmtId="180" fontId="35" fillId="6" borderId="10" xfId="0" applyNumberFormat="1" applyFont="1" applyFill="1" applyBorder="1" applyAlignment="1">
      <alignment horizontal="right"/>
    </xf>
    <xf numFmtId="180" fontId="35" fillId="0" borderId="1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3" fillId="6" borderId="10" xfId="0" applyNumberFormat="1" applyFont="1" applyFill="1" applyBorder="1" applyAlignment="1">
      <alignment horizontal="center" vertical="center" wrapText="1"/>
    </xf>
    <xf numFmtId="180" fontId="51" fillId="6" borderId="10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180" fontId="51" fillId="0" borderId="10" xfId="0" applyNumberFormat="1" applyFont="1" applyFill="1" applyBorder="1" applyAlignment="1">
      <alignment wrapText="1"/>
    </xf>
    <xf numFmtId="180" fontId="51" fillId="6" borderId="10" xfId="0" applyNumberFormat="1" applyFont="1" applyFill="1" applyBorder="1" applyAlignment="1">
      <alignment wrapText="1"/>
    </xf>
    <xf numFmtId="180" fontId="35" fillId="6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80" fontId="51" fillId="6" borderId="10" xfId="0" applyNumberFormat="1" applyFont="1" applyFill="1" applyBorder="1" applyAlignment="1">
      <alignment horizontal="right" wrapText="1"/>
    </xf>
    <xf numFmtId="180" fontId="51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6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/>
    </xf>
    <xf numFmtId="180" fontId="35" fillId="25" borderId="10" xfId="0" applyNumberFormat="1" applyFont="1" applyFill="1" applyBorder="1" applyAlignment="1">
      <alignment/>
    </xf>
    <xf numFmtId="180" fontId="51" fillId="6" borderId="10" xfId="0" applyNumberFormat="1" applyFont="1" applyFill="1" applyBorder="1" applyAlignment="1">
      <alignment horizontal="right" vertical="center"/>
    </xf>
    <xf numFmtId="180" fontId="51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wrapText="1"/>
    </xf>
    <xf numFmtId="180" fontId="32" fillId="0" borderId="10" xfId="0" applyNumberFormat="1" applyFont="1" applyFill="1" applyBorder="1" applyAlignment="1">
      <alignment/>
    </xf>
    <xf numFmtId="180" fontId="32" fillId="0" borderId="0" xfId="0" applyNumberFormat="1" applyFont="1" applyFill="1" applyAlignment="1">
      <alignment/>
    </xf>
    <xf numFmtId="180" fontId="35" fillId="6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35" fillId="0" borderId="14" xfId="0" applyFont="1" applyBorder="1" applyAlignment="1">
      <alignment wrapText="1"/>
    </xf>
    <xf numFmtId="0" fontId="35" fillId="0" borderId="0" xfId="0" applyFont="1" applyAlignment="1">
      <alignment horizontal="center" vertical="top" wrapText="1"/>
    </xf>
    <xf numFmtId="4" fontId="35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wrapText="1" indent="3"/>
    </xf>
    <xf numFmtId="4" fontId="32" fillId="0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justify" wrapText="1"/>
    </xf>
    <xf numFmtId="0" fontId="32" fillId="6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35" fillId="0" borderId="14" xfId="0" applyFont="1" applyFill="1" applyBorder="1" applyAlignment="1">
      <alignment horizontal="center"/>
    </xf>
    <xf numFmtId="0" fontId="35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right" wrapText="1"/>
    </xf>
    <xf numFmtId="0" fontId="50" fillId="0" borderId="0" xfId="0" applyFont="1" applyFill="1" applyBorder="1" applyAlignment="1">
      <alignment horizontal="justify" wrapText="1"/>
    </xf>
    <xf numFmtId="0" fontId="32" fillId="0" borderId="14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left" wrapText="1"/>
    </xf>
    <xf numFmtId="0" fontId="35" fillId="0" borderId="19" xfId="0" applyFont="1" applyFill="1" applyBorder="1" applyAlignment="1">
      <alignment horizontal="left" wrapText="1"/>
    </xf>
    <xf numFmtId="0" fontId="35" fillId="0" borderId="16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32" fillId="0" borderId="19" xfId="0" applyFont="1" applyFill="1" applyBorder="1" applyAlignment="1">
      <alignment horizontal="left" wrapText="1"/>
    </xf>
    <xf numFmtId="0" fontId="32" fillId="0" borderId="16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22"/>
  <sheetViews>
    <sheetView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11.421875" style="1" customWidth="1"/>
    <col min="2" max="2" width="10.8515625" style="1" customWidth="1"/>
    <col min="3" max="3" width="11.140625" style="1" customWidth="1"/>
    <col min="4" max="4" width="11.421875" style="1" customWidth="1"/>
    <col min="5" max="5" width="10.8515625" style="1" customWidth="1"/>
    <col min="6" max="6" width="11.421875" style="1" customWidth="1"/>
    <col min="7" max="7" width="21.421875" style="1" customWidth="1"/>
    <col min="8" max="16384" width="9.140625" style="1" customWidth="1"/>
  </cols>
  <sheetData>
    <row r="1" spans="5:7" ht="60.75" customHeight="1">
      <c r="E1" s="211" t="s">
        <v>179</v>
      </c>
      <c r="F1" s="211"/>
      <c r="G1" s="211"/>
    </row>
    <row r="2" ht="19.5" customHeight="1"/>
    <row r="3" ht="27.75" customHeight="1">
      <c r="G3" s="2"/>
    </row>
    <row r="4" spans="1:7" ht="31.5" customHeight="1">
      <c r="A4" s="216" t="s">
        <v>216</v>
      </c>
      <c r="B4" s="216"/>
      <c r="C4" s="216"/>
      <c r="D4" s="216"/>
      <c r="E4" s="216"/>
      <c r="F4" s="216"/>
      <c r="G4" s="216"/>
    </row>
    <row r="5" spans="1:7" ht="30.75" customHeight="1">
      <c r="A5" s="217" t="s">
        <v>195</v>
      </c>
      <c r="B5" s="217"/>
      <c r="C5" s="217"/>
      <c r="D5" s="217"/>
      <c r="E5" s="217"/>
      <c r="F5" s="217"/>
      <c r="G5" s="217"/>
    </row>
    <row r="6" spans="1:7" ht="11.25" customHeight="1">
      <c r="A6" s="218" t="s">
        <v>3</v>
      </c>
      <c r="B6" s="218"/>
      <c r="C6" s="218"/>
      <c r="D6" s="218"/>
      <c r="E6" s="218"/>
      <c r="F6" s="218"/>
      <c r="G6" s="218"/>
    </row>
    <row r="7" ht="26.25" customHeight="1"/>
    <row r="8" spans="1:11" ht="29.25" customHeight="1">
      <c r="A8" s="215" t="s">
        <v>92</v>
      </c>
      <c r="B8" s="215" t="s">
        <v>65</v>
      </c>
      <c r="C8" s="215"/>
      <c r="D8" s="215"/>
      <c r="E8" s="212" t="s">
        <v>158</v>
      </c>
      <c r="F8" s="213"/>
      <c r="G8" s="214"/>
      <c r="H8" s="4"/>
      <c r="I8" s="4"/>
      <c r="J8" s="4"/>
      <c r="K8" s="4"/>
    </row>
    <row r="9" spans="1:11" ht="75.75" customHeight="1">
      <c r="A9" s="215"/>
      <c r="B9" s="28" t="s">
        <v>66</v>
      </c>
      <c r="C9" s="28" t="s">
        <v>67</v>
      </c>
      <c r="D9" s="28" t="s">
        <v>94</v>
      </c>
      <c r="E9" s="6" t="s">
        <v>93</v>
      </c>
      <c r="F9" s="6" t="s">
        <v>165</v>
      </c>
      <c r="G9" s="6" t="s">
        <v>95</v>
      </c>
      <c r="H9" s="4"/>
      <c r="I9" s="4"/>
      <c r="J9" s="4"/>
      <c r="K9" s="4"/>
    </row>
    <row r="10" spans="1:11" ht="13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4"/>
      <c r="I10" s="4"/>
      <c r="J10" s="4"/>
      <c r="K10" s="4"/>
    </row>
    <row r="11" spans="1:11" ht="17.25" customHeight="1">
      <c r="A11" s="8">
        <v>405</v>
      </c>
      <c r="B11" s="11">
        <v>147825</v>
      </c>
      <c r="C11" s="11">
        <f>132995+12444</f>
        <v>145439</v>
      </c>
      <c r="D11" s="12">
        <f>ROUND(C11/B11*100,1)</f>
        <v>98.4</v>
      </c>
      <c r="E11" s="8">
        <v>405</v>
      </c>
      <c r="F11" s="8">
        <v>400</v>
      </c>
      <c r="G11" s="31">
        <f>C11/365</f>
        <v>398.46301369863016</v>
      </c>
      <c r="H11" s="4"/>
      <c r="I11" s="4"/>
      <c r="J11" s="4"/>
      <c r="K11" s="4"/>
    </row>
    <row r="12" spans="1:11" ht="15.75" customHeight="1">
      <c r="A12" s="7"/>
      <c r="B12" s="7"/>
      <c r="C12" s="7"/>
      <c r="D12" s="7"/>
      <c r="E12" s="7"/>
      <c r="F12" s="7"/>
      <c r="G12" s="7"/>
      <c r="H12" s="4"/>
      <c r="I12" s="4"/>
      <c r="J12" s="4"/>
      <c r="K12" s="4"/>
    </row>
    <row r="13" spans="1:1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31.5" customHeight="1">
      <c r="A14" s="210" t="s">
        <v>105</v>
      </c>
      <c r="B14" s="210"/>
      <c r="C14" s="210"/>
      <c r="D14" s="210"/>
      <c r="E14" s="210"/>
      <c r="F14" s="210"/>
      <c r="G14" s="210"/>
      <c r="H14" s="4"/>
      <c r="I14" s="4"/>
      <c r="J14" s="4"/>
      <c r="K14" s="4"/>
    </row>
    <row r="15" spans="1:11" ht="3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8" ht="20.25" customHeight="1">
      <c r="A16" s="15" t="s">
        <v>208</v>
      </c>
      <c r="C16" s="15"/>
      <c r="D16" s="55"/>
      <c r="F16" s="208" t="s">
        <v>206</v>
      </c>
      <c r="G16" s="208"/>
      <c r="H16" s="4"/>
    </row>
    <row r="17" spans="1:11" ht="17.25" customHeight="1">
      <c r="A17" s="4"/>
      <c r="B17" s="4"/>
      <c r="C17" s="4"/>
      <c r="D17" s="26" t="s">
        <v>163</v>
      </c>
      <c r="E17" s="26"/>
      <c r="F17" s="209" t="s">
        <v>86</v>
      </c>
      <c r="G17" s="209"/>
      <c r="H17" s="4"/>
      <c r="I17" s="4"/>
      <c r="J17" s="4"/>
      <c r="K17" s="4"/>
    </row>
    <row r="18" spans="1:11" ht="39" customHeight="1">
      <c r="A18" s="211" t="s">
        <v>2</v>
      </c>
      <c r="B18" s="211"/>
      <c r="C18" s="4"/>
      <c r="D18" s="55"/>
      <c r="E18" s="15"/>
      <c r="F18" s="208" t="s">
        <v>192</v>
      </c>
      <c r="G18" s="208"/>
      <c r="H18" s="4"/>
      <c r="I18" s="4"/>
      <c r="J18" s="4"/>
      <c r="K18" s="4"/>
    </row>
    <row r="19" spans="1:11" ht="10.5" customHeight="1">
      <c r="A19" s="4"/>
      <c r="B19" s="4"/>
      <c r="C19" s="4"/>
      <c r="D19" s="26" t="s">
        <v>163</v>
      </c>
      <c r="E19" s="23"/>
      <c r="F19" s="209" t="s">
        <v>86</v>
      </c>
      <c r="G19" s="209"/>
      <c r="H19" s="4"/>
      <c r="I19" s="4"/>
      <c r="J19" s="4"/>
      <c r="K19" s="4"/>
    </row>
    <row r="20" spans="1:1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13">
    <mergeCell ref="E8:G8"/>
    <mergeCell ref="A8:A9"/>
    <mergeCell ref="B8:D8"/>
    <mergeCell ref="E1:G1"/>
    <mergeCell ref="A4:G4"/>
    <mergeCell ref="A5:G5"/>
    <mergeCell ref="A6:G6"/>
    <mergeCell ref="F18:G18"/>
    <mergeCell ref="F19:G19"/>
    <mergeCell ref="A14:G14"/>
    <mergeCell ref="F17:G17"/>
    <mergeCell ref="A18:B18"/>
    <mergeCell ref="F16:G16"/>
  </mergeCells>
  <printOptions/>
  <pageMargins left="1" right="0.4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36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7.140625" style="1" customWidth="1"/>
    <col min="2" max="2" width="16.00390625" style="1" customWidth="1"/>
    <col min="3" max="3" width="14.8515625" style="1" customWidth="1"/>
    <col min="4" max="4" width="14.421875" style="1" customWidth="1"/>
    <col min="5" max="5" width="13.140625" style="1" customWidth="1"/>
    <col min="6" max="6" width="14.421875" style="1" customWidth="1"/>
    <col min="7" max="16384" width="9.140625" style="1" customWidth="1"/>
  </cols>
  <sheetData>
    <row r="1" spans="4:7" ht="60.75" customHeight="1">
      <c r="D1" s="211" t="s">
        <v>180</v>
      </c>
      <c r="E1" s="211"/>
      <c r="F1" s="211"/>
      <c r="G1" s="4"/>
    </row>
    <row r="2" spans="1:10" ht="15">
      <c r="A2" s="4"/>
      <c r="B2" s="4"/>
      <c r="C2" s="4"/>
      <c r="D2" s="4"/>
      <c r="E2" s="5"/>
      <c r="F2" s="5"/>
      <c r="G2" s="4"/>
      <c r="H2" s="4"/>
      <c r="I2" s="4"/>
      <c r="J2" s="4"/>
    </row>
    <row r="3" spans="1:10" ht="38.25" customHeight="1">
      <c r="A3" s="4"/>
      <c r="B3" s="4"/>
      <c r="C3" s="4"/>
      <c r="D3" s="4"/>
      <c r="E3" s="4"/>
      <c r="F3" s="5"/>
      <c r="G3" s="4"/>
      <c r="H3" s="4"/>
      <c r="I3" s="4"/>
      <c r="J3" s="4"/>
    </row>
    <row r="4" spans="1:10" ht="38.25" customHeight="1">
      <c r="A4" s="216" t="s">
        <v>217</v>
      </c>
      <c r="B4" s="216"/>
      <c r="C4" s="216"/>
      <c r="D4" s="216"/>
      <c r="E4" s="216"/>
      <c r="F4" s="216"/>
      <c r="G4" s="4"/>
      <c r="H4" s="4"/>
      <c r="I4" s="4"/>
      <c r="J4" s="4"/>
    </row>
    <row r="5" spans="1:10" ht="15.75" customHeight="1">
      <c r="A5" s="3"/>
      <c r="B5" s="3"/>
      <c r="C5" s="3"/>
      <c r="D5" s="3"/>
      <c r="E5" s="3"/>
      <c r="F5" s="3"/>
      <c r="G5" s="4"/>
      <c r="H5" s="4"/>
      <c r="I5" s="4"/>
      <c r="J5" s="4"/>
    </row>
    <row r="6" spans="1:7" ht="30.75" customHeight="1">
      <c r="A6" s="217" t="s">
        <v>195</v>
      </c>
      <c r="B6" s="217"/>
      <c r="C6" s="217"/>
      <c r="D6" s="217"/>
      <c r="E6" s="217"/>
      <c r="F6" s="217"/>
      <c r="G6" s="63"/>
    </row>
    <row r="7" spans="1:10" ht="11.25" customHeight="1">
      <c r="A7" s="135" t="s">
        <v>3</v>
      </c>
      <c r="B7" s="135"/>
      <c r="C7" s="135"/>
      <c r="D7" s="135"/>
      <c r="E7" s="135"/>
      <c r="F7" s="135"/>
      <c r="G7" s="4"/>
      <c r="H7" s="4"/>
      <c r="I7" s="4"/>
      <c r="J7" s="4"/>
    </row>
    <row r="8" spans="1:10" ht="21" customHeigh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0" ht="9.7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" customHeight="1">
      <c r="A10" s="215" t="s">
        <v>90</v>
      </c>
      <c r="B10" s="215" t="s">
        <v>82</v>
      </c>
      <c r="C10" s="215"/>
      <c r="D10" s="215"/>
      <c r="E10" s="215" t="s">
        <v>70</v>
      </c>
      <c r="F10" s="215" t="s">
        <v>167</v>
      </c>
      <c r="G10" s="4"/>
      <c r="H10" s="4"/>
      <c r="I10" s="4"/>
      <c r="J10" s="4"/>
    </row>
    <row r="11" spans="1:10" ht="15.75" customHeight="1">
      <c r="A11" s="215"/>
      <c r="B11" s="215" t="s">
        <v>166</v>
      </c>
      <c r="C11" s="215" t="s">
        <v>43</v>
      </c>
      <c r="D11" s="215"/>
      <c r="E11" s="215"/>
      <c r="F11" s="215"/>
      <c r="G11" s="4"/>
      <c r="H11" s="4"/>
      <c r="I11" s="4"/>
      <c r="J11" s="4"/>
    </row>
    <row r="12" spans="1:10" ht="38.25" customHeight="1">
      <c r="A12" s="215"/>
      <c r="B12" s="215"/>
      <c r="C12" s="6" t="s">
        <v>68</v>
      </c>
      <c r="D12" s="6" t="s">
        <v>69</v>
      </c>
      <c r="E12" s="215"/>
      <c r="F12" s="215"/>
      <c r="G12" s="4"/>
      <c r="H12" s="4"/>
      <c r="I12" s="4"/>
      <c r="J12" s="4"/>
    </row>
    <row r="13" spans="1:10" ht="12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4"/>
      <c r="H13" s="4"/>
      <c r="I13" s="4"/>
      <c r="J13" s="4"/>
    </row>
    <row r="14" spans="1:10" s="14" customFormat="1" ht="18" customHeight="1">
      <c r="A14" s="53" t="s">
        <v>159</v>
      </c>
      <c r="B14" s="54">
        <f>SUM(B15:B18)</f>
        <v>90243451.11000001</v>
      </c>
      <c r="C14" s="54">
        <f>SUM(C15:C18)</f>
        <v>3778118.5900000003</v>
      </c>
      <c r="D14" s="54">
        <f>SUM(D15:D18)</f>
        <v>9859648.69</v>
      </c>
      <c r="E14" s="54">
        <f>'1 выполн пл. к-дн.'!C11</f>
        <v>145439</v>
      </c>
      <c r="F14" s="54">
        <f>ROUND((B14-C14-D14)/E14,2)</f>
        <v>526.72</v>
      </c>
      <c r="G14" s="13"/>
      <c r="H14" s="13"/>
      <c r="I14" s="13"/>
      <c r="J14" s="13"/>
    </row>
    <row r="15" spans="1:10" ht="45">
      <c r="A15" s="9" t="s">
        <v>170</v>
      </c>
      <c r="B15" s="32">
        <v>53294569.52</v>
      </c>
      <c r="C15" s="32">
        <v>1909565.31</v>
      </c>
      <c r="D15" s="32">
        <f>139000+149000+661651.65</f>
        <v>949651.65</v>
      </c>
      <c r="E15" s="11">
        <f>'1 выполн пл. к-дн.'!C11</f>
        <v>145439</v>
      </c>
      <c r="F15" s="32">
        <f>ROUND((B15-C15-D15)/E15,2)</f>
        <v>346.78</v>
      </c>
      <c r="G15" s="4"/>
      <c r="H15" s="4"/>
      <c r="I15" s="4"/>
      <c r="J15" s="4"/>
    </row>
    <row r="16" spans="1:10" ht="60">
      <c r="A16" s="9" t="s">
        <v>171</v>
      </c>
      <c r="B16" s="32">
        <v>36731225.41</v>
      </c>
      <c r="C16" s="32">
        <v>1650897.1</v>
      </c>
      <c r="D16" s="32">
        <v>8909997.04</v>
      </c>
      <c r="E16" s="11">
        <f>'1 выполн пл. к-дн.'!C11</f>
        <v>145439</v>
      </c>
      <c r="F16" s="32">
        <f>ROUND((B16-C16-D16)/E16,2)</f>
        <v>179.94</v>
      </c>
      <c r="G16" s="4"/>
      <c r="H16" s="4"/>
      <c r="I16" s="4"/>
      <c r="J16" s="4"/>
    </row>
    <row r="17" spans="1:10" ht="27" customHeight="1">
      <c r="A17" s="9" t="s">
        <v>161</v>
      </c>
      <c r="B17" s="32"/>
      <c r="C17" s="32"/>
      <c r="D17" s="32"/>
      <c r="E17" s="11">
        <f>'1 выполн пл. к-дн.'!C11</f>
        <v>145439</v>
      </c>
      <c r="F17" s="32"/>
      <c r="G17" s="4"/>
      <c r="H17" s="4"/>
      <c r="I17" s="4"/>
      <c r="J17" s="4"/>
    </row>
    <row r="18" spans="1:10" ht="27" customHeight="1">
      <c r="A18" s="9" t="s">
        <v>162</v>
      </c>
      <c r="B18" s="32">
        <v>217656.18</v>
      </c>
      <c r="C18" s="32">
        <v>217656.18</v>
      </c>
      <c r="D18" s="32"/>
      <c r="E18" s="11">
        <f>'1 выполн пл. к-дн.'!C11</f>
        <v>145439</v>
      </c>
      <c r="F18" s="32">
        <f>ROUND((B18-C18)/E18,2)</f>
        <v>0</v>
      </c>
      <c r="G18" s="4"/>
      <c r="H18" s="4"/>
      <c r="I18" s="4"/>
      <c r="J18" s="4"/>
    </row>
    <row r="19" spans="1:10" ht="15">
      <c r="A19" s="18"/>
      <c r="B19" s="51"/>
      <c r="C19" s="51"/>
      <c r="D19" s="51"/>
      <c r="E19" s="52"/>
      <c r="F19" s="51"/>
      <c r="G19" s="4"/>
      <c r="H19" s="4"/>
      <c r="I19" s="4"/>
      <c r="J19" s="4"/>
    </row>
    <row r="20" spans="1:10" ht="44.25" customHeight="1">
      <c r="A20" s="134" t="s">
        <v>106</v>
      </c>
      <c r="B20" s="134"/>
      <c r="C20" s="134"/>
      <c r="D20" s="134"/>
      <c r="E20" s="134"/>
      <c r="F20" s="134"/>
      <c r="G20" s="4"/>
      <c r="H20" s="4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15"/>
      <c r="B22" s="15"/>
      <c r="C22" s="15"/>
      <c r="D22" s="15"/>
      <c r="E22" s="15"/>
      <c r="F22" s="15"/>
      <c r="G22" s="4"/>
      <c r="H22" s="4"/>
      <c r="I22" s="4"/>
      <c r="J22" s="4"/>
    </row>
    <row r="23" spans="1:10" ht="13.5" customHeight="1">
      <c r="A23" s="20"/>
      <c r="B23" s="20"/>
      <c r="C23" s="20"/>
      <c r="D23" s="20"/>
      <c r="E23" s="20"/>
      <c r="F23" s="20"/>
      <c r="G23" s="4"/>
      <c r="H23" s="4"/>
      <c r="I23" s="4"/>
      <c r="J23" s="4"/>
    </row>
    <row r="24" spans="1:8" ht="20.25" customHeight="1">
      <c r="A24" s="15" t="s">
        <v>208</v>
      </c>
      <c r="B24" s="55"/>
      <c r="C24" s="15"/>
      <c r="D24" s="208" t="s">
        <v>206</v>
      </c>
      <c r="E24" s="208"/>
      <c r="F24" s="4"/>
      <c r="G24" s="4"/>
      <c r="H24" s="4"/>
    </row>
    <row r="25" spans="1:8" ht="15" customHeight="1">
      <c r="A25" s="15"/>
      <c r="B25" s="26" t="s">
        <v>163</v>
      </c>
      <c r="C25" s="15"/>
      <c r="D25" s="209" t="s">
        <v>86</v>
      </c>
      <c r="E25" s="209"/>
      <c r="F25" s="4"/>
      <c r="G25" s="4"/>
      <c r="H25" s="4"/>
    </row>
    <row r="26" spans="1:8" ht="6.75" customHeight="1">
      <c r="A26" s="15"/>
      <c r="B26" s="15"/>
      <c r="C26" s="15"/>
      <c r="D26" s="209"/>
      <c r="E26" s="209"/>
      <c r="F26" s="4"/>
      <c r="G26" s="4"/>
      <c r="H26" s="4"/>
    </row>
    <row r="27" spans="1:8" ht="22.5" customHeight="1">
      <c r="A27" s="15" t="s">
        <v>2</v>
      </c>
      <c r="B27" s="55"/>
      <c r="C27" s="21"/>
      <c r="D27" s="219" t="s">
        <v>192</v>
      </c>
      <c r="E27" s="219"/>
      <c r="F27" s="4"/>
      <c r="G27" s="4"/>
      <c r="H27" s="4"/>
    </row>
    <row r="28" spans="1:10" ht="15" customHeight="1">
      <c r="A28" s="21"/>
      <c r="B28" s="26" t="s">
        <v>163</v>
      </c>
      <c r="D28" s="220" t="s">
        <v>86</v>
      </c>
      <c r="E28" s="220"/>
      <c r="G28" s="4"/>
      <c r="H28" s="4"/>
      <c r="I28" s="4"/>
      <c r="J28" s="4"/>
    </row>
    <row r="29" spans="1:10" ht="15">
      <c r="A29" s="16"/>
      <c r="B29" s="16"/>
      <c r="C29" s="16"/>
      <c r="D29" s="16"/>
      <c r="E29" s="16"/>
      <c r="F29" s="16"/>
      <c r="G29" s="4"/>
      <c r="H29" s="4"/>
      <c r="I29" s="4"/>
      <c r="J29" s="4"/>
    </row>
    <row r="30" spans="1:10" ht="15">
      <c r="A30" s="17"/>
      <c r="B30" s="17"/>
      <c r="C30" s="17"/>
      <c r="D30" s="17"/>
      <c r="E30" s="17"/>
      <c r="F30" s="17"/>
      <c r="G30" s="4"/>
      <c r="H30" s="4"/>
      <c r="I30" s="4"/>
      <c r="J30" s="4"/>
    </row>
    <row r="31" spans="1:6" ht="15">
      <c r="A31" s="18"/>
      <c r="B31" s="18"/>
      <c r="C31" s="18"/>
      <c r="D31" s="18"/>
      <c r="E31" s="18"/>
      <c r="F31" s="18"/>
    </row>
    <row r="32" spans="1:6" ht="15">
      <c r="A32" s="18"/>
      <c r="B32" s="18"/>
      <c r="C32" s="18"/>
      <c r="D32" s="18"/>
      <c r="E32" s="18"/>
      <c r="F32" s="18"/>
    </row>
    <row r="33" spans="1:6" ht="15">
      <c r="A33" s="18"/>
      <c r="B33" s="18"/>
      <c r="C33" s="18"/>
      <c r="D33" s="18"/>
      <c r="E33" s="18"/>
      <c r="F33" s="18"/>
    </row>
    <row r="34" spans="1:6" ht="15">
      <c r="A34" s="15"/>
      <c r="B34" s="18"/>
      <c r="C34" s="18"/>
      <c r="D34" s="18"/>
      <c r="E34" s="18"/>
      <c r="F34" s="18"/>
    </row>
    <row r="35" spans="1:6" ht="15">
      <c r="A35" s="19"/>
      <c r="B35" s="19"/>
      <c r="C35" s="19"/>
      <c r="D35" s="19"/>
      <c r="E35" s="19"/>
      <c r="F35" s="19"/>
    </row>
    <row r="36" spans="1:6" ht="15">
      <c r="A36" s="19"/>
      <c r="B36" s="19"/>
      <c r="C36" s="19"/>
      <c r="D36" s="19"/>
      <c r="E36" s="19"/>
      <c r="F36" s="19"/>
    </row>
  </sheetData>
  <sheetProtection/>
  <mergeCells count="16">
    <mergeCell ref="D1:F1"/>
    <mergeCell ref="A4:F4"/>
    <mergeCell ref="B10:D10"/>
    <mergeCell ref="B11:B12"/>
    <mergeCell ref="C11:D11"/>
    <mergeCell ref="A10:A12"/>
    <mergeCell ref="A6:F6"/>
    <mergeCell ref="A7:F7"/>
    <mergeCell ref="D27:E27"/>
    <mergeCell ref="D28:E28"/>
    <mergeCell ref="E10:E12"/>
    <mergeCell ref="F10:F12"/>
    <mergeCell ref="A20:F20"/>
    <mergeCell ref="D24:E24"/>
    <mergeCell ref="D25:E25"/>
    <mergeCell ref="D26:E26"/>
  </mergeCells>
  <printOptions/>
  <pageMargins left="0.96" right="0.42" top="0.45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5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9.140625" style="1" customWidth="1"/>
    <col min="2" max="2" width="13.8515625" style="1" customWidth="1"/>
    <col min="3" max="3" width="16.57421875" style="1" customWidth="1"/>
    <col min="4" max="4" width="16.00390625" style="1" customWidth="1"/>
    <col min="5" max="5" width="12.421875" style="1" customWidth="1"/>
    <col min="6" max="16384" width="9.140625" style="1" customWidth="1"/>
  </cols>
  <sheetData>
    <row r="1" spans="3:7" ht="60.75" customHeight="1">
      <c r="C1" s="211" t="s">
        <v>181</v>
      </c>
      <c r="D1" s="211"/>
      <c r="E1" s="211"/>
      <c r="F1" s="4"/>
      <c r="G1" s="4"/>
    </row>
    <row r="2" spans="1:8" ht="15">
      <c r="A2" s="4"/>
      <c r="B2" s="4"/>
      <c r="C2" s="5"/>
      <c r="D2" s="5"/>
      <c r="E2" s="4"/>
      <c r="F2" s="4"/>
      <c r="G2" s="4"/>
      <c r="H2" s="4"/>
    </row>
    <row r="3" spans="1:8" ht="27" customHeight="1">
      <c r="A3" s="4"/>
      <c r="B3" s="4"/>
      <c r="C3" s="4"/>
      <c r="D3" s="4"/>
      <c r="E3" s="5" t="s">
        <v>112</v>
      </c>
      <c r="F3" s="4"/>
      <c r="G3" s="4"/>
      <c r="H3" s="4"/>
    </row>
    <row r="4" spans="1:8" ht="30.75" customHeight="1">
      <c r="A4" s="216" t="s">
        <v>218</v>
      </c>
      <c r="B4" s="216"/>
      <c r="C4" s="216"/>
      <c r="D4" s="216"/>
      <c r="E4" s="216"/>
      <c r="F4" s="4"/>
      <c r="G4" s="4"/>
      <c r="H4" s="4"/>
    </row>
    <row r="5" spans="1:8" ht="10.5" customHeight="1">
      <c r="A5" s="24"/>
      <c r="B5" s="24"/>
      <c r="C5" s="24"/>
      <c r="D5" s="24"/>
      <c r="E5" s="15"/>
      <c r="F5" s="4"/>
      <c r="G5" s="4"/>
      <c r="H5" s="4"/>
    </row>
    <row r="6" spans="1:8" ht="27" customHeight="1">
      <c r="A6" s="217" t="s">
        <v>195</v>
      </c>
      <c r="B6" s="217"/>
      <c r="C6" s="217"/>
      <c r="D6" s="217"/>
      <c r="E6" s="217"/>
      <c r="F6" s="63"/>
      <c r="G6" s="4"/>
      <c r="H6" s="4"/>
    </row>
    <row r="7" spans="1:8" ht="11.25" customHeight="1">
      <c r="A7" s="136" t="s">
        <v>73</v>
      </c>
      <c r="B7" s="136"/>
      <c r="C7" s="136"/>
      <c r="D7" s="136"/>
      <c r="E7" s="4"/>
      <c r="F7" s="4"/>
      <c r="G7" s="4"/>
      <c r="H7" s="4"/>
    </row>
    <row r="8" spans="1:8" ht="12.75" customHeight="1">
      <c r="A8" s="4"/>
      <c r="B8" s="4"/>
      <c r="C8" s="4"/>
      <c r="D8" s="4"/>
      <c r="E8" s="5" t="s">
        <v>81</v>
      </c>
      <c r="F8" s="4"/>
      <c r="G8" s="4"/>
      <c r="H8" s="4"/>
    </row>
    <row r="9" spans="1:8" ht="1.5" customHeight="1">
      <c r="A9" s="4"/>
      <c r="B9" s="4"/>
      <c r="C9" s="4"/>
      <c r="D9" s="4"/>
      <c r="E9" s="4"/>
      <c r="F9" s="4"/>
      <c r="G9" s="4"/>
      <c r="H9" s="4"/>
    </row>
    <row r="10" spans="1:8" ht="75" customHeight="1">
      <c r="A10" s="6" t="s">
        <v>96</v>
      </c>
      <c r="B10" s="6" t="s">
        <v>87</v>
      </c>
      <c r="C10" s="6" t="s">
        <v>72</v>
      </c>
      <c r="D10" s="6" t="s">
        <v>83</v>
      </c>
      <c r="E10" s="6" t="s">
        <v>97</v>
      </c>
      <c r="F10" s="4"/>
      <c r="G10" s="4"/>
      <c r="H10" s="4"/>
    </row>
    <row r="11" spans="1:8" ht="13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4"/>
      <c r="G11" s="4"/>
      <c r="H11" s="4"/>
    </row>
    <row r="12" spans="1:8" s="14" customFormat="1" ht="17.25" customHeight="1">
      <c r="A12" s="57" t="s">
        <v>159</v>
      </c>
      <c r="B12" s="64">
        <f>B14+B13</f>
        <v>129.85</v>
      </c>
      <c r="C12" s="54">
        <f>C13+C14</f>
        <v>19448719.66</v>
      </c>
      <c r="D12" s="54">
        <f>D13+D14</f>
        <v>133.72</v>
      </c>
      <c r="E12" s="58">
        <f>ROUND(D12/B12*100,1)</f>
        <v>103</v>
      </c>
      <c r="F12" s="13"/>
      <c r="G12" s="13"/>
      <c r="H12" s="13"/>
    </row>
    <row r="13" spans="1:5" ht="45">
      <c r="A13" s="9" t="s">
        <v>170</v>
      </c>
      <c r="B13" s="32">
        <v>0</v>
      </c>
      <c r="C13" s="32">
        <v>2155.52</v>
      </c>
      <c r="D13" s="32">
        <f>ROUND(C13/'1 выполн пл. к-дн.'!C11,2)</f>
        <v>0.01</v>
      </c>
      <c r="E13" s="12"/>
    </row>
    <row r="14" spans="1:5" ht="28.5" customHeight="1">
      <c r="A14" s="9" t="s">
        <v>160</v>
      </c>
      <c r="B14" s="32">
        <v>129.85</v>
      </c>
      <c r="C14" s="32">
        <f>20477658.44-19483.78-366660-5483.4-133200-506267.12</f>
        <v>19446564.14</v>
      </c>
      <c r="D14" s="32">
        <f>ROUND(C14/'1 выполн пл. к-дн.'!C11,2)</f>
        <v>133.71</v>
      </c>
      <c r="E14" s="12"/>
    </row>
    <row r="15" spans="1:8" ht="27.75" customHeight="1">
      <c r="A15" s="137" t="s">
        <v>200</v>
      </c>
      <c r="B15" s="137"/>
      <c r="C15" s="137"/>
      <c r="D15" s="137"/>
      <c r="E15" s="137"/>
      <c r="F15" s="4"/>
      <c r="G15" s="4"/>
      <c r="H15" s="4"/>
    </row>
    <row r="16" spans="1:8" ht="17.25" customHeight="1">
      <c r="A16" s="4"/>
      <c r="B16" s="4"/>
      <c r="C16" s="4"/>
      <c r="D16" s="4"/>
      <c r="E16" s="5"/>
      <c r="F16" s="4"/>
      <c r="G16" s="4"/>
      <c r="H16" s="4"/>
    </row>
    <row r="17" spans="1:8" ht="12.75" customHeight="1">
      <c r="A17" s="4"/>
      <c r="B17" s="4"/>
      <c r="C17" s="4"/>
      <c r="D17" s="4"/>
      <c r="E17" s="5" t="s">
        <v>80</v>
      </c>
      <c r="F17" s="4"/>
      <c r="G17" s="4"/>
      <c r="H17" s="4"/>
    </row>
    <row r="18" spans="1:8" ht="29.25" customHeight="1">
      <c r="A18" s="216" t="s">
        <v>203</v>
      </c>
      <c r="B18" s="216"/>
      <c r="C18" s="216"/>
      <c r="D18" s="216"/>
      <c r="E18" s="216"/>
      <c r="F18" s="4"/>
      <c r="G18" s="4"/>
      <c r="H18" s="4"/>
    </row>
    <row r="19" spans="1:8" ht="9" customHeight="1">
      <c r="A19" s="3"/>
      <c r="B19" s="3"/>
      <c r="C19" s="3"/>
      <c r="D19" s="3"/>
      <c r="E19" s="3"/>
      <c r="F19" s="4"/>
      <c r="G19" s="4"/>
      <c r="H19" s="4"/>
    </row>
    <row r="20" spans="1:8" ht="12" customHeight="1">
      <c r="A20" s="21"/>
      <c r="B20" s="21"/>
      <c r="C20" s="21"/>
      <c r="D20" s="21"/>
      <c r="E20" s="5" t="s">
        <v>81</v>
      </c>
      <c r="F20" s="4"/>
      <c r="G20" s="4"/>
      <c r="H20" s="4"/>
    </row>
    <row r="21" spans="1:8" ht="1.5" customHeight="1">
      <c r="A21" s="21"/>
      <c r="B21" s="21"/>
      <c r="C21" s="21"/>
      <c r="D21" s="21"/>
      <c r="E21" s="4"/>
      <c r="F21" s="4"/>
      <c r="G21" s="4"/>
      <c r="H21" s="4"/>
    </row>
    <row r="22" spans="1:8" ht="90">
      <c r="A22" s="6" t="s">
        <v>96</v>
      </c>
      <c r="B22" s="6" t="s">
        <v>88</v>
      </c>
      <c r="C22" s="6" t="s">
        <v>84</v>
      </c>
      <c r="D22" s="6" t="s">
        <v>85</v>
      </c>
      <c r="E22" s="6" t="s">
        <v>97</v>
      </c>
      <c r="F22" s="4"/>
      <c r="G22" s="4"/>
      <c r="H22" s="4"/>
    </row>
    <row r="23" spans="1:8" ht="13.5" customHeight="1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4"/>
      <c r="G23" s="4"/>
      <c r="H23" s="4"/>
    </row>
    <row r="24" spans="1:8" s="14" customFormat="1" ht="17.25" customHeight="1">
      <c r="A24" s="57" t="s">
        <v>159</v>
      </c>
      <c r="B24" s="58">
        <v>4.45</v>
      </c>
      <c r="C24" s="54">
        <f>C25+C26</f>
        <v>654833.5199999999</v>
      </c>
      <c r="D24" s="58">
        <f>ROUND(C24/'1 выполн пл. к-дн.'!C11,2)</f>
        <v>4.5</v>
      </c>
      <c r="E24" s="58">
        <f>ROUND(D24/B24*100,1)</f>
        <v>101.1</v>
      </c>
      <c r="F24" s="13"/>
      <c r="G24" s="13"/>
      <c r="H24" s="13"/>
    </row>
    <row r="25" spans="1:5" ht="45">
      <c r="A25" s="9" t="s">
        <v>170</v>
      </c>
      <c r="B25" s="32">
        <v>4.45</v>
      </c>
      <c r="C25" s="114">
        <v>651050.82</v>
      </c>
      <c r="D25" s="114">
        <f>ROUND(C25/'1 выполн пл. к-дн.'!C11,2)</f>
        <v>4.48</v>
      </c>
      <c r="E25" s="8">
        <f>ROUND(D25/B25*100,1)</f>
        <v>100.7</v>
      </c>
    </row>
    <row r="26" spans="1:5" ht="45">
      <c r="A26" s="9" t="s">
        <v>173</v>
      </c>
      <c r="B26" s="32"/>
      <c r="C26" s="114">
        <v>3782.7</v>
      </c>
      <c r="D26" s="114">
        <f>ROUND(C26/'1 выполн пл. к-дн.'!C11,2)</f>
        <v>0.03</v>
      </c>
      <c r="E26" s="12">
        <v>1.1</v>
      </c>
    </row>
    <row r="27" spans="1:5" ht="10.5" customHeight="1">
      <c r="A27" s="18"/>
      <c r="B27" s="51"/>
      <c r="C27" s="51"/>
      <c r="D27" s="51"/>
      <c r="E27" s="56"/>
    </row>
    <row r="28" spans="1:5" ht="28.5" customHeight="1">
      <c r="A28" s="137" t="s">
        <v>204</v>
      </c>
      <c r="B28" s="137"/>
      <c r="C28" s="137"/>
      <c r="D28" s="137"/>
      <c r="E28" s="137"/>
    </row>
    <row r="29" spans="1:8" ht="16.5" customHeight="1">
      <c r="A29" s="210" t="s">
        <v>168</v>
      </c>
      <c r="B29" s="210"/>
      <c r="C29" s="210"/>
      <c r="D29" s="210"/>
      <c r="E29" s="210"/>
      <c r="F29" s="4"/>
      <c r="G29" s="4"/>
      <c r="H29" s="4"/>
    </row>
    <row r="30" ht="11.25" customHeight="1"/>
    <row r="31" spans="1:8" ht="20.25" customHeight="1">
      <c r="A31" s="15" t="s">
        <v>208</v>
      </c>
      <c r="B31" s="55"/>
      <c r="C31" s="15"/>
      <c r="D31" s="208" t="s">
        <v>206</v>
      </c>
      <c r="E31" s="208"/>
      <c r="F31" s="4"/>
      <c r="G31" s="4"/>
      <c r="H31" s="4"/>
    </row>
    <row r="32" spans="1:8" ht="15" customHeight="1">
      <c r="A32" s="15"/>
      <c r="B32" s="26" t="s">
        <v>163</v>
      </c>
      <c r="C32" s="15"/>
      <c r="D32" s="209" t="s">
        <v>86</v>
      </c>
      <c r="E32" s="209"/>
      <c r="F32" s="4"/>
      <c r="G32" s="4"/>
      <c r="H32" s="4"/>
    </row>
    <row r="33" spans="1:8" ht="6.75" customHeight="1">
      <c r="A33" s="15"/>
      <c r="B33" s="15"/>
      <c r="C33" s="15"/>
      <c r="D33" s="209"/>
      <c r="E33" s="209"/>
      <c r="F33" s="4"/>
      <c r="G33" s="4"/>
      <c r="H33" s="4"/>
    </row>
    <row r="34" spans="1:8" ht="22.5" customHeight="1">
      <c r="A34" s="15" t="s">
        <v>2</v>
      </c>
      <c r="B34" s="55"/>
      <c r="C34" s="21"/>
      <c r="D34" s="219" t="s">
        <v>192</v>
      </c>
      <c r="E34" s="219"/>
      <c r="F34" s="4"/>
      <c r="G34" s="4"/>
      <c r="H34" s="4"/>
    </row>
    <row r="35" spans="2:5" ht="11.25" customHeight="1">
      <c r="B35" s="26" t="s">
        <v>163</v>
      </c>
      <c r="D35" s="209" t="s">
        <v>86</v>
      </c>
      <c r="E35" s="209"/>
    </row>
  </sheetData>
  <sheetProtection/>
  <mergeCells count="13">
    <mergeCell ref="D35:E35"/>
    <mergeCell ref="D32:E32"/>
    <mergeCell ref="D33:E33"/>
    <mergeCell ref="A18:E18"/>
    <mergeCell ref="C1:E1"/>
    <mergeCell ref="A29:E29"/>
    <mergeCell ref="D31:E31"/>
    <mergeCell ref="D34:E34"/>
    <mergeCell ref="A6:E6"/>
    <mergeCell ref="A4:E4"/>
    <mergeCell ref="A7:D7"/>
    <mergeCell ref="A28:E28"/>
    <mergeCell ref="A15:E15"/>
  </mergeCells>
  <printOptions/>
  <pageMargins left="1.03" right="0.43" top="0.45" bottom="0.48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141"/>
  <sheetViews>
    <sheetView zoomScalePageLayoutView="0" workbookViewId="0" topLeftCell="A28">
      <selection activeCell="A7" sqref="A7"/>
    </sheetView>
  </sheetViews>
  <sheetFormatPr defaultColWidth="9.140625" defaultRowHeight="12.75"/>
  <cols>
    <col min="1" max="1" width="67.8515625" style="62" customWidth="1"/>
    <col min="2" max="2" width="20.57421875" style="68" customWidth="1"/>
    <col min="3" max="3" width="20.8515625" style="68" customWidth="1"/>
    <col min="4" max="4" width="16.8515625" style="68" customWidth="1"/>
    <col min="5" max="5" width="17.00390625" style="68" customWidth="1"/>
    <col min="6" max="6" width="13.7109375" style="68" customWidth="1"/>
    <col min="7" max="7" width="13.57421875" style="68" customWidth="1"/>
    <col min="8" max="8" width="13.28125" style="68" customWidth="1"/>
    <col min="9" max="10" width="12.8515625" style="68" customWidth="1"/>
    <col min="11" max="11" width="13.8515625" style="68" customWidth="1"/>
    <col min="12" max="12" width="15.140625" style="68" customWidth="1"/>
    <col min="13" max="13" width="14.421875" style="68" customWidth="1"/>
    <col min="14" max="14" width="16.7109375" style="68" customWidth="1"/>
    <col min="15" max="15" width="17.00390625" style="68" customWidth="1"/>
    <col min="16" max="16" width="21.7109375" style="68" customWidth="1"/>
    <col min="17" max="17" width="19.421875" style="68" customWidth="1"/>
    <col min="18" max="18" width="21.421875" style="84" customWidth="1"/>
    <col min="19" max="19" width="21.7109375" style="104" customWidth="1"/>
    <col min="20" max="16384" width="9.140625" style="68" customWidth="1"/>
  </cols>
  <sheetData>
    <row r="1" spans="1:19" s="67" customFormat="1" ht="18">
      <c r="A1" s="62"/>
      <c r="O1" s="138" t="s">
        <v>182</v>
      </c>
      <c r="P1" s="138"/>
      <c r="Q1" s="138"/>
      <c r="R1" s="87"/>
      <c r="S1" s="88"/>
    </row>
    <row r="2" ht="18">
      <c r="S2" s="89"/>
    </row>
    <row r="3" spans="1:19" ht="18">
      <c r="A3" s="120" t="s">
        <v>134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69"/>
      <c r="S3" s="70"/>
    </row>
    <row r="4" spans="1:19" ht="50.25" customHeight="1">
      <c r="A4" s="121" t="s">
        <v>201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71"/>
      <c r="S4" s="70"/>
    </row>
    <row r="5" spans="1:19" ht="25.5" customHeight="1">
      <c r="A5" s="118" t="s">
        <v>219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7:19" ht="18">
      <c r="Q6" s="68" t="s">
        <v>81</v>
      </c>
      <c r="S6" s="90"/>
    </row>
    <row r="7" spans="1:19" ht="88.5" customHeight="1">
      <c r="A7" s="85" t="s">
        <v>120</v>
      </c>
      <c r="B7" s="116" t="s">
        <v>121</v>
      </c>
      <c r="C7" s="117"/>
      <c r="D7" s="116" t="s">
        <v>122</v>
      </c>
      <c r="E7" s="117"/>
      <c r="F7" s="116" t="s">
        <v>123</v>
      </c>
      <c r="G7" s="117"/>
      <c r="H7" s="116" t="s">
        <v>124</v>
      </c>
      <c r="I7" s="117"/>
      <c r="J7" s="116" t="s">
        <v>125</v>
      </c>
      <c r="K7" s="117"/>
      <c r="L7" s="116" t="s">
        <v>126</v>
      </c>
      <c r="M7" s="117"/>
      <c r="N7" s="116" t="s">
        <v>127</v>
      </c>
      <c r="O7" s="117"/>
      <c r="P7" s="116" t="s">
        <v>128</v>
      </c>
      <c r="Q7" s="117"/>
      <c r="R7" s="74" t="s">
        <v>187</v>
      </c>
      <c r="S7" s="75" t="s">
        <v>188</v>
      </c>
    </row>
    <row r="8" spans="1:19" ht="18">
      <c r="A8" s="85">
        <v>1</v>
      </c>
      <c r="B8" s="116">
        <v>2</v>
      </c>
      <c r="C8" s="117"/>
      <c r="D8" s="116">
        <v>3</v>
      </c>
      <c r="E8" s="117"/>
      <c r="F8" s="116">
        <v>4</v>
      </c>
      <c r="G8" s="117"/>
      <c r="H8" s="116">
        <v>5</v>
      </c>
      <c r="I8" s="117"/>
      <c r="J8" s="116">
        <v>6</v>
      </c>
      <c r="K8" s="117"/>
      <c r="L8" s="116">
        <v>7</v>
      </c>
      <c r="M8" s="117"/>
      <c r="N8" s="116">
        <v>8</v>
      </c>
      <c r="O8" s="117"/>
      <c r="P8" s="116">
        <v>9</v>
      </c>
      <c r="Q8" s="117"/>
      <c r="R8" s="74"/>
      <c r="S8" s="75"/>
    </row>
    <row r="9" spans="1:19" ht="36">
      <c r="A9" s="85"/>
      <c r="B9" s="72" t="s">
        <v>129</v>
      </c>
      <c r="C9" s="72" t="s">
        <v>130</v>
      </c>
      <c r="D9" s="72" t="s">
        <v>129</v>
      </c>
      <c r="E9" s="72" t="s">
        <v>130</v>
      </c>
      <c r="F9" s="72" t="s">
        <v>129</v>
      </c>
      <c r="G9" s="72" t="s">
        <v>130</v>
      </c>
      <c r="H9" s="72" t="s">
        <v>129</v>
      </c>
      <c r="I9" s="72" t="s">
        <v>130</v>
      </c>
      <c r="J9" s="72" t="s">
        <v>129</v>
      </c>
      <c r="K9" s="72" t="s">
        <v>130</v>
      </c>
      <c r="L9" s="72" t="s">
        <v>129</v>
      </c>
      <c r="M9" s="72" t="s">
        <v>130</v>
      </c>
      <c r="N9" s="72" t="s">
        <v>129</v>
      </c>
      <c r="O9" s="72" t="s">
        <v>130</v>
      </c>
      <c r="P9" s="72" t="s">
        <v>129</v>
      </c>
      <c r="Q9" s="73" t="s">
        <v>130</v>
      </c>
      <c r="R9" s="76"/>
      <c r="S9" s="75"/>
    </row>
    <row r="10" spans="1:19" s="92" customFormat="1" ht="30">
      <c r="A10" s="105" t="s">
        <v>135</v>
      </c>
      <c r="B10" s="66">
        <f>B12+B13+B14+B15</f>
        <v>27059640.94</v>
      </c>
      <c r="C10" s="66">
        <f>C12+C13+C14+C15</f>
        <v>28220659.34</v>
      </c>
      <c r="D10" s="66">
        <f aca="true" t="shared" si="0" ref="D10:S10">D12+D13+D14+D15</f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91">
        <f t="shared" si="0"/>
        <v>0</v>
      </c>
      <c r="R10" s="91">
        <f t="shared" si="0"/>
        <v>27059640.94</v>
      </c>
      <c r="S10" s="66">
        <f t="shared" si="0"/>
        <v>28220659.34</v>
      </c>
    </row>
    <row r="11" spans="1:19" s="94" customFormat="1" ht="18.75">
      <c r="A11" s="105" t="s">
        <v>131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93"/>
      <c r="R11" s="91"/>
      <c r="S11" s="66"/>
    </row>
    <row r="12" spans="1:19" ht="60">
      <c r="A12" s="86" t="s">
        <v>136</v>
      </c>
      <c r="B12" s="79">
        <v>26401819.69</v>
      </c>
      <c r="C12" s="78">
        <v>27562838.09</v>
      </c>
      <c r="D12" s="112"/>
      <c r="E12" s="78"/>
      <c r="F12" s="113">
        <f>E12-D12</f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93"/>
      <c r="R12" s="91">
        <f aca="true" t="shared" si="1" ref="R12:S15">B12+D12+F12+H12+J12+L12+N12+P12</f>
        <v>26401819.69</v>
      </c>
      <c r="S12" s="66">
        <f t="shared" si="1"/>
        <v>27562838.09</v>
      </c>
    </row>
    <row r="13" spans="1:19" ht="62.25" customHeight="1">
      <c r="A13" s="86" t="s">
        <v>137</v>
      </c>
      <c r="B13" s="79">
        <v>657821.25</v>
      </c>
      <c r="C13" s="111">
        <v>657821.25</v>
      </c>
      <c r="D13" s="11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93"/>
      <c r="R13" s="91">
        <f t="shared" si="1"/>
        <v>657821.25</v>
      </c>
      <c r="S13" s="66">
        <f t="shared" si="1"/>
        <v>657821.25</v>
      </c>
    </row>
    <row r="14" spans="1:19" ht="39" customHeight="1">
      <c r="A14" s="86" t="s">
        <v>138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93"/>
      <c r="R14" s="91">
        <f t="shared" si="1"/>
        <v>0</v>
      </c>
      <c r="S14" s="66">
        <f t="shared" si="1"/>
        <v>0</v>
      </c>
    </row>
    <row r="15" spans="1:19" ht="30">
      <c r="A15" s="86" t="s">
        <v>139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93"/>
      <c r="R15" s="91">
        <f t="shared" si="1"/>
        <v>0</v>
      </c>
      <c r="S15" s="66">
        <f t="shared" si="1"/>
        <v>0</v>
      </c>
    </row>
    <row r="16" spans="1:19" s="92" customFormat="1" ht="45">
      <c r="A16" s="105" t="s">
        <v>140</v>
      </c>
      <c r="B16" s="66">
        <f>B18+B19+B20+B21+B22+B23+B24+B25+B26+B27+B28+B29</f>
        <v>16968901.830000002</v>
      </c>
      <c r="C16" s="66">
        <f aca="true" t="shared" si="2" ref="C16:S16">C18+C19+C20+C21+C22+C23+C24+C25+C26+C27+C28+C29</f>
        <v>16927477.589</v>
      </c>
      <c r="D16" s="66">
        <f t="shared" si="2"/>
        <v>0</v>
      </c>
      <c r="E16" s="66">
        <f t="shared" si="2"/>
        <v>0</v>
      </c>
      <c r="F16" s="66">
        <f t="shared" si="2"/>
        <v>0</v>
      </c>
      <c r="G16" s="66">
        <f t="shared" si="2"/>
        <v>0</v>
      </c>
      <c r="H16" s="66">
        <f t="shared" si="2"/>
        <v>0</v>
      </c>
      <c r="I16" s="66">
        <f t="shared" si="2"/>
        <v>0</v>
      </c>
      <c r="J16" s="66">
        <f t="shared" si="2"/>
        <v>0</v>
      </c>
      <c r="K16" s="66">
        <f t="shared" si="2"/>
        <v>0</v>
      </c>
      <c r="L16" s="66">
        <f t="shared" si="2"/>
        <v>0</v>
      </c>
      <c r="M16" s="66">
        <f t="shared" si="2"/>
        <v>0</v>
      </c>
      <c r="N16" s="66">
        <f t="shared" si="2"/>
        <v>0</v>
      </c>
      <c r="O16" s="66">
        <f t="shared" si="2"/>
        <v>0</v>
      </c>
      <c r="P16" s="66">
        <f t="shared" si="2"/>
        <v>0</v>
      </c>
      <c r="Q16" s="91">
        <f t="shared" si="2"/>
        <v>0</v>
      </c>
      <c r="R16" s="91">
        <f t="shared" si="2"/>
        <v>16968901.830000002</v>
      </c>
      <c r="S16" s="66">
        <f t="shared" si="2"/>
        <v>16927477.589</v>
      </c>
    </row>
    <row r="17" spans="1:19" s="94" customFormat="1" ht="18.75">
      <c r="A17" s="105" t="s">
        <v>131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93"/>
      <c r="R17" s="91"/>
      <c r="S17" s="66"/>
    </row>
    <row r="18" spans="1:19" ht="78.75" customHeight="1">
      <c r="A18" s="85" t="s">
        <v>141</v>
      </c>
      <c r="B18" s="79">
        <v>7142080.31</v>
      </c>
      <c r="C18" s="78">
        <v>8267231.44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93"/>
      <c r="R18" s="91">
        <f aca="true" t="shared" si="3" ref="R18:S34">B18+D18+F18+H18+J18+L18+N18+P18</f>
        <v>7142080.31</v>
      </c>
      <c r="S18" s="66">
        <f t="shared" si="3"/>
        <v>8267231.44</v>
      </c>
    </row>
    <row r="19" spans="1:19" ht="34.5" customHeight="1">
      <c r="A19" s="85" t="s">
        <v>142</v>
      </c>
      <c r="B19" s="79">
        <f>1770977.6*90%</f>
        <v>1593879.84</v>
      </c>
      <c r="C19" s="111">
        <f>1573155.61*90%</f>
        <v>1415840.049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3"/>
      <c r="R19" s="91">
        <f t="shared" si="3"/>
        <v>1593879.84</v>
      </c>
      <c r="S19" s="66">
        <f t="shared" si="3"/>
        <v>1415840.049</v>
      </c>
    </row>
    <row r="20" spans="1:19" ht="30">
      <c r="A20" s="85" t="s">
        <v>143</v>
      </c>
      <c r="B20" s="79">
        <v>2404419.68</v>
      </c>
      <c r="C20" s="111">
        <f>4049163.68/2</f>
        <v>2024581.84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3"/>
      <c r="R20" s="91">
        <f t="shared" si="3"/>
        <v>2404419.68</v>
      </c>
      <c r="S20" s="66">
        <f t="shared" si="3"/>
        <v>2024581.84</v>
      </c>
    </row>
    <row r="21" spans="1:19" ht="30">
      <c r="A21" s="85" t="s">
        <v>144</v>
      </c>
      <c r="B21" s="79">
        <v>2218608</v>
      </c>
      <c r="C21" s="111">
        <v>1547633.34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3"/>
      <c r="R21" s="91">
        <f t="shared" si="3"/>
        <v>2218608</v>
      </c>
      <c r="S21" s="66">
        <f t="shared" si="3"/>
        <v>1547633.34</v>
      </c>
    </row>
    <row r="22" spans="1:19" ht="18.75">
      <c r="A22" s="85" t="s">
        <v>145</v>
      </c>
      <c r="B22" s="79">
        <v>137160.76</v>
      </c>
      <c r="C22" s="111">
        <v>111794.91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93"/>
      <c r="R22" s="91">
        <f t="shared" si="3"/>
        <v>137160.76</v>
      </c>
      <c r="S22" s="66">
        <f t="shared" si="3"/>
        <v>111794.91</v>
      </c>
    </row>
    <row r="23" spans="1:19" ht="30">
      <c r="A23" s="85" t="s">
        <v>146</v>
      </c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93"/>
      <c r="R23" s="91">
        <f t="shared" si="3"/>
        <v>0</v>
      </c>
      <c r="S23" s="66">
        <f t="shared" si="3"/>
        <v>0</v>
      </c>
    </row>
    <row r="24" spans="1:19" ht="30">
      <c r="A24" s="85" t="s">
        <v>147</v>
      </c>
      <c r="B24" s="79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93"/>
      <c r="R24" s="91"/>
      <c r="S24" s="66"/>
    </row>
    <row r="25" spans="1:19" ht="18.75">
      <c r="A25" s="106" t="s">
        <v>148</v>
      </c>
      <c r="B25" s="79">
        <v>3717.74</v>
      </c>
      <c r="C25" s="111">
        <v>5148.97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3"/>
      <c r="R25" s="91">
        <f t="shared" si="3"/>
        <v>3717.74</v>
      </c>
      <c r="S25" s="66">
        <f t="shared" si="3"/>
        <v>5148.97</v>
      </c>
    </row>
    <row r="26" spans="1:19" ht="18.75">
      <c r="A26" s="106" t="s">
        <v>149</v>
      </c>
      <c r="B26" s="79"/>
      <c r="C26" s="11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3"/>
      <c r="R26" s="91">
        <f t="shared" si="3"/>
        <v>0</v>
      </c>
      <c r="S26" s="66">
        <f t="shared" si="3"/>
        <v>0</v>
      </c>
    </row>
    <row r="27" spans="1:19" ht="18.75">
      <c r="A27" s="106" t="s">
        <v>150</v>
      </c>
      <c r="B27" s="79">
        <v>166071.39</v>
      </c>
      <c r="C27" s="111">
        <v>1083668.42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93"/>
      <c r="R27" s="91">
        <f t="shared" si="3"/>
        <v>166071.39</v>
      </c>
      <c r="S27" s="66">
        <f t="shared" si="3"/>
        <v>1083668.42</v>
      </c>
    </row>
    <row r="28" spans="1:19" ht="18.75">
      <c r="A28" s="106" t="s">
        <v>151</v>
      </c>
      <c r="B28" s="79">
        <v>1951131.92</v>
      </c>
      <c r="C28" s="111">
        <v>1622798.11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93"/>
      <c r="R28" s="91">
        <f t="shared" si="3"/>
        <v>1951131.92</v>
      </c>
      <c r="S28" s="66">
        <f t="shared" si="3"/>
        <v>1622798.11</v>
      </c>
    </row>
    <row r="29" spans="1:19" s="92" customFormat="1" ht="18.75">
      <c r="A29" s="106" t="s">
        <v>152</v>
      </c>
      <c r="B29" s="78">
        <v>1351832.19</v>
      </c>
      <c r="C29" s="111">
        <v>848780.51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93"/>
      <c r="R29" s="91">
        <f t="shared" si="3"/>
        <v>1351832.19</v>
      </c>
      <c r="S29" s="66">
        <f t="shared" si="3"/>
        <v>848780.51</v>
      </c>
    </row>
    <row r="30" spans="1:19" s="95" customFormat="1" ht="30">
      <c r="A30" s="107" t="s">
        <v>153</v>
      </c>
      <c r="B30" s="77">
        <f>B32+B33+B34</f>
        <v>3533507.2299999995</v>
      </c>
      <c r="C30" s="66">
        <f aca="true" t="shared" si="4" ref="C30:S30">C32+C33+C34</f>
        <v>3168091.3710000003</v>
      </c>
      <c r="D30" s="66">
        <f t="shared" si="4"/>
        <v>0</v>
      </c>
      <c r="E30" s="66">
        <f t="shared" si="4"/>
        <v>0</v>
      </c>
      <c r="F30" s="66">
        <f t="shared" si="4"/>
        <v>0</v>
      </c>
      <c r="G30" s="66">
        <f t="shared" si="4"/>
        <v>0</v>
      </c>
      <c r="H30" s="66">
        <f t="shared" si="4"/>
        <v>0</v>
      </c>
      <c r="I30" s="66">
        <f t="shared" si="4"/>
        <v>0</v>
      </c>
      <c r="J30" s="66">
        <f t="shared" si="4"/>
        <v>0</v>
      </c>
      <c r="K30" s="66">
        <f t="shared" si="4"/>
        <v>0</v>
      </c>
      <c r="L30" s="66">
        <f t="shared" si="4"/>
        <v>0</v>
      </c>
      <c r="M30" s="66">
        <f t="shared" si="4"/>
        <v>0</v>
      </c>
      <c r="N30" s="66">
        <f t="shared" si="4"/>
        <v>0</v>
      </c>
      <c r="O30" s="66">
        <f t="shared" si="4"/>
        <v>0</v>
      </c>
      <c r="P30" s="66">
        <f t="shared" si="4"/>
        <v>0</v>
      </c>
      <c r="Q30" s="91">
        <f t="shared" si="4"/>
        <v>0</v>
      </c>
      <c r="R30" s="91">
        <f t="shared" si="4"/>
        <v>3533507.2299999995</v>
      </c>
      <c r="S30" s="66">
        <f t="shared" si="4"/>
        <v>3168091.3710000003</v>
      </c>
    </row>
    <row r="31" spans="1:19" ht="18.75">
      <c r="A31" s="105" t="s">
        <v>131</v>
      </c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93"/>
      <c r="R31" s="91">
        <f>B31+D31+F31+H31+J31+L31+N31+P31</f>
        <v>0</v>
      </c>
      <c r="S31" s="66">
        <f t="shared" si="3"/>
        <v>0</v>
      </c>
    </row>
    <row r="32" spans="1:19" ht="30">
      <c r="A32" s="85" t="s">
        <v>154</v>
      </c>
      <c r="B32" s="79">
        <f>1770977.6*10%</f>
        <v>177097.76</v>
      </c>
      <c r="C32" s="111">
        <f>1573155.61*10%</f>
        <v>157315.56100000002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93"/>
      <c r="R32" s="91">
        <f>B32+D32+F32+H32+J32+L32+N32+P32</f>
        <v>177097.76</v>
      </c>
      <c r="S32" s="66">
        <f t="shared" si="3"/>
        <v>157315.56100000002</v>
      </c>
    </row>
    <row r="33" spans="1:19" ht="30">
      <c r="A33" s="85" t="s">
        <v>143</v>
      </c>
      <c r="B33" s="79">
        <v>2404419.67</v>
      </c>
      <c r="C33" s="111">
        <f>4049163.68/2</f>
        <v>2024581.84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93"/>
      <c r="R33" s="91">
        <f>B33+D33+F33+H33+J33+L33+N33+P33</f>
        <v>2404419.67</v>
      </c>
      <c r="S33" s="66">
        <f t="shared" si="3"/>
        <v>2024581.84</v>
      </c>
    </row>
    <row r="34" spans="1:19" s="92" customFormat="1" ht="30">
      <c r="A34" s="85" t="s">
        <v>155</v>
      </c>
      <c r="B34" s="77">
        <v>951989.8</v>
      </c>
      <c r="C34" s="81">
        <v>986193.97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91"/>
      <c r="R34" s="91">
        <f>B34+D34+F34+H34+J34+L34+N34+P34</f>
        <v>951989.8</v>
      </c>
      <c r="S34" s="66">
        <f t="shared" si="3"/>
        <v>986193.97</v>
      </c>
    </row>
    <row r="35" spans="1:19" s="92" customFormat="1" ht="30">
      <c r="A35" s="105" t="s">
        <v>156</v>
      </c>
      <c r="B35" s="80">
        <v>147825</v>
      </c>
      <c r="C35" s="81">
        <v>108498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96"/>
      <c r="R35" s="96"/>
      <c r="S35" s="81"/>
    </row>
    <row r="36" spans="1:19" ht="45">
      <c r="A36" s="105" t="s">
        <v>157</v>
      </c>
      <c r="B36" s="82">
        <f>(B10+B16)/B35</f>
        <v>297.8423322847962</v>
      </c>
      <c r="C36" s="82">
        <f>(C10+C16)/C35</f>
        <v>416.1195315028849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97"/>
      <c r="R36" s="98"/>
      <c r="S36" s="99"/>
    </row>
    <row r="37" spans="1:19" ht="19.5" thickBot="1">
      <c r="A37" s="105" t="s">
        <v>186</v>
      </c>
      <c r="B37" s="82">
        <f>B10+B16+B30</f>
        <v>47562050</v>
      </c>
      <c r="C37" s="82">
        <f>C10+C16+C30</f>
        <v>48316228.300000004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97"/>
      <c r="R37" s="98">
        <f>R10+R16+R30</f>
        <v>47562050</v>
      </c>
      <c r="S37" s="100">
        <f>S10+S16+S30</f>
        <v>48316228.300000004</v>
      </c>
    </row>
    <row r="38" spans="1:19" ht="18">
      <c r="A38" s="108"/>
      <c r="B38" s="110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9"/>
      <c r="S38" s="89"/>
    </row>
    <row r="39" spans="1:19" ht="18">
      <c r="A39" s="109" t="s">
        <v>132</v>
      </c>
      <c r="B39" s="84"/>
      <c r="C39" s="84"/>
      <c r="D39" s="84"/>
      <c r="E39" s="84"/>
      <c r="S39" s="89"/>
    </row>
    <row r="40" ht="18">
      <c r="S40" s="89"/>
    </row>
    <row r="41" spans="1:19" ht="18">
      <c r="A41" s="115" t="s">
        <v>207</v>
      </c>
      <c r="B41" s="83" t="s">
        <v>206</v>
      </c>
      <c r="O41" s="139"/>
      <c r="P41" s="139"/>
      <c r="R41" s="101"/>
      <c r="S41" s="102"/>
    </row>
    <row r="42" spans="15:19" ht="18">
      <c r="O42" s="140" t="s">
        <v>86</v>
      </c>
      <c r="P42" s="140"/>
      <c r="R42" s="101"/>
      <c r="S42" s="102"/>
    </row>
    <row r="43" spans="1:19" ht="18">
      <c r="A43" s="115" t="s">
        <v>2</v>
      </c>
      <c r="B43" s="68" t="s">
        <v>192</v>
      </c>
      <c r="O43" s="139"/>
      <c r="P43" s="139"/>
      <c r="R43" s="101"/>
      <c r="S43" s="102"/>
    </row>
    <row r="44" spans="15:19" ht="18">
      <c r="O44" s="119" t="s">
        <v>86</v>
      </c>
      <c r="P44" s="119"/>
      <c r="S44" s="89"/>
    </row>
    <row r="45" spans="18:19" ht="18">
      <c r="R45" s="89"/>
      <c r="S45" s="103"/>
    </row>
    <row r="46" ht="18">
      <c r="S46" s="89"/>
    </row>
    <row r="47" ht="18">
      <c r="S47" s="89"/>
    </row>
    <row r="48" ht="18">
      <c r="S48" s="89"/>
    </row>
    <row r="49" ht="18">
      <c r="S49" s="89"/>
    </row>
    <row r="50" ht="18">
      <c r="S50" s="89"/>
    </row>
    <row r="51" ht="18">
      <c r="S51" s="89"/>
    </row>
    <row r="52" ht="18">
      <c r="S52" s="89"/>
    </row>
    <row r="53" ht="18">
      <c r="S53" s="89"/>
    </row>
    <row r="54" ht="18">
      <c r="S54" s="89"/>
    </row>
    <row r="55" ht="18">
      <c r="S55" s="89"/>
    </row>
    <row r="56" ht="18">
      <c r="S56" s="89"/>
    </row>
    <row r="57" ht="18">
      <c r="S57" s="89"/>
    </row>
    <row r="58" ht="18">
      <c r="S58" s="89"/>
    </row>
    <row r="59" ht="18">
      <c r="S59" s="89"/>
    </row>
    <row r="60" ht="18">
      <c r="S60" s="89"/>
    </row>
    <row r="61" ht="18">
      <c r="S61" s="89"/>
    </row>
    <row r="62" ht="18">
      <c r="S62" s="89"/>
    </row>
    <row r="63" ht="18">
      <c r="S63" s="89"/>
    </row>
    <row r="64" ht="18">
      <c r="S64" s="89"/>
    </row>
    <row r="65" ht="18">
      <c r="S65" s="89"/>
    </row>
    <row r="66" ht="18">
      <c r="S66" s="89"/>
    </row>
    <row r="67" ht="18">
      <c r="S67" s="89"/>
    </row>
    <row r="68" ht="18">
      <c r="S68" s="89"/>
    </row>
    <row r="69" ht="18">
      <c r="S69" s="89"/>
    </row>
    <row r="70" ht="18">
      <c r="S70" s="89"/>
    </row>
    <row r="71" ht="18">
      <c r="S71" s="89"/>
    </row>
    <row r="72" ht="18">
      <c r="S72" s="89"/>
    </row>
    <row r="73" ht="18">
      <c r="S73" s="89"/>
    </row>
    <row r="74" ht="18">
      <c r="S74" s="89"/>
    </row>
    <row r="75" ht="18">
      <c r="S75" s="89"/>
    </row>
    <row r="76" ht="18">
      <c r="S76" s="89"/>
    </row>
    <row r="77" ht="18">
      <c r="S77" s="89"/>
    </row>
    <row r="78" ht="18">
      <c r="S78" s="89"/>
    </row>
    <row r="79" ht="18">
      <c r="S79" s="89"/>
    </row>
    <row r="80" ht="18">
      <c r="S80" s="89"/>
    </row>
    <row r="81" ht="18">
      <c r="S81" s="89"/>
    </row>
    <row r="82" ht="18">
      <c r="S82" s="89"/>
    </row>
    <row r="83" ht="18">
      <c r="S83" s="89"/>
    </row>
    <row r="84" ht="18">
      <c r="S84" s="89"/>
    </row>
    <row r="85" ht="18">
      <c r="S85" s="89"/>
    </row>
    <row r="86" ht="18">
      <c r="S86" s="89"/>
    </row>
    <row r="87" ht="18">
      <c r="S87" s="89"/>
    </row>
    <row r="88" ht="18">
      <c r="S88" s="89"/>
    </row>
    <row r="89" ht="18">
      <c r="S89" s="89"/>
    </row>
    <row r="90" ht="18">
      <c r="S90" s="89"/>
    </row>
    <row r="91" ht="18">
      <c r="S91" s="89"/>
    </row>
    <row r="92" ht="18">
      <c r="S92" s="89"/>
    </row>
    <row r="93" ht="18">
      <c r="S93" s="89"/>
    </row>
    <row r="94" ht="18">
      <c r="S94" s="89"/>
    </row>
    <row r="95" ht="18">
      <c r="S95" s="89"/>
    </row>
    <row r="96" ht="18">
      <c r="S96" s="89"/>
    </row>
    <row r="97" ht="18">
      <c r="S97" s="89"/>
    </row>
    <row r="98" ht="18">
      <c r="S98" s="89"/>
    </row>
    <row r="99" ht="18">
      <c r="S99" s="89"/>
    </row>
    <row r="100" ht="18">
      <c r="S100" s="89"/>
    </row>
    <row r="101" ht="18">
      <c r="S101" s="89"/>
    </row>
    <row r="102" ht="18">
      <c r="S102" s="89"/>
    </row>
    <row r="103" ht="18">
      <c r="S103" s="89"/>
    </row>
    <row r="104" ht="18">
      <c r="S104" s="89"/>
    </row>
    <row r="105" ht="18">
      <c r="S105" s="89"/>
    </row>
    <row r="106" ht="18">
      <c r="S106" s="89"/>
    </row>
    <row r="107" ht="18">
      <c r="S107" s="89"/>
    </row>
    <row r="108" ht="18">
      <c r="S108" s="89"/>
    </row>
    <row r="109" ht="18">
      <c r="S109" s="89"/>
    </row>
    <row r="110" ht="18">
      <c r="S110" s="89"/>
    </row>
    <row r="111" ht="18">
      <c r="S111" s="89"/>
    </row>
    <row r="112" ht="18">
      <c r="S112" s="89"/>
    </row>
    <row r="113" ht="18">
      <c r="S113" s="89"/>
    </row>
    <row r="114" ht="18">
      <c r="S114" s="89"/>
    </row>
    <row r="115" ht="18">
      <c r="S115" s="89"/>
    </row>
    <row r="116" ht="18">
      <c r="S116" s="89"/>
    </row>
    <row r="117" ht="18">
      <c r="S117" s="89"/>
    </row>
    <row r="118" ht="18">
      <c r="S118" s="89"/>
    </row>
    <row r="119" ht="18">
      <c r="S119" s="89"/>
    </row>
    <row r="120" ht="18">
      <c r="S120" s="89"/>
    </row>
    <row r="121" ht="18">
      <c r="S121" s="89"/>
    </row>
    <row r="122" ht="18">
      <c r="S122" s="89"/>
    </row>
    <row r="123" ht="18">
      <c r="S123" s="89"/>
    </row>
    <row r="124" ht="18">
      <c r="S124" s="89"/>
    </row>
    <row r="125" ht="18">
      <c r="S125" s="89"/>
    </row>
    <row r="126" ht="18">
      <c r="S126" s="89"/>
    </row>
    <row r="127" ht="18">
      <c r="S127" s="89"/>
    </row>
    <row r="128" ht="18">
      <c r="S128" s="89"/>
    </row>
    <row r="129" ht="18">
      <c r="S129" s="89"/>
    </row>
    <row r="130" ht="18">
      <c r="S130" s="89"/>
    </row>
    <row r="131" ht="18">
      <c r="S131" s="89"/>
    </row>
    <row r="132" ht="18">
      <c r="S132" s="89"/>
    </row>
    <row r="133" ht="18">
      <c r="S133" s="89"/>
    </row>
    <row r="134" ht="18">
      <c r="S134" s="89"/>
    </row>
    <row r="135" ht="18">
      <c r="S135" s="89"/>
    </row>
    <row r="136" ht="18">
      <c r="S136" s="89"/>
    </row>
    <row r="137" ht="18">
      <c r="S137" s="89"/>
    </row>
    <row r="138" ht="18">
      <c r="S138" s="89"/>
    </row>
    <row r="139" ht="18">
      <c r="S139" s="89"/>
    </row>
    <row r="140" ht="18">
      <c r="S140" s="89"/>
    </row>
    <row r="141" ht="18">
      <c r="S141" s="89"/>
    </row>
  </sheetData>
  <sheetProtection/>
  <mergeCells count="24">
    <mergeCell ref="H7:I7"/>
    <mergeCell ref="H8:I8"/>
    <mergeCell ref="J7:K7"/>
    <mergeCell ref="J8:K8"/>
    <mergeCell ref="O44:P44"/>
    <mergeCell ref="A3:Q3"/>
    <mergeCell ref="A4:Q4"/>
    <mergeCell ref="B7:C7"/>
    <mergeCell ref="B8:C8"/>
    <mergeCell ref="D7:E7"/>
    <mergeCell ref="D8:E8"/>
    <mergeCell ref="F7:G7"/>
    <mergeCell ref="L7:M7"/>
    <mergeCell ref="L8:M8"/>
    <mergeCell ref="O1:Q1"/>
    <mergeCell ref="O41:P41"/>
    <mergeCell ref="O42:P42"/>
    <mergeCell ref="O43:P43"/>
    <mergeCell ref="P7:Q7"/>
    <mergeCell ref="P8:Q8"/>
    <mergeCell ref="A5:S5"/>
    <mergeCell ref="N7:O7"/>
    <mergeCell ref="N8:O8"/>
    <mergeCell ref="F8:G8"/>
  </mergeCells>
  <printOptions/>
  <pageMargins left="0.5905511811023623" right="0" top="0" bottom="0" header="0" footer="0"/>
  <pageSetup fitToHeight="0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10"/>
  <sheetViews>
    <sheetView zoomScale="75" zoomScaleNormal="75" zoomScaleSheetLayoutView="100" zoomScalePageLayoutView="0" workbookViewId="0" topLeftCell="A2">
      <selection activeCell="H10" sqref="H10"/>
    </sheetView>
  </sheetViews>
  <sheetFormatPr defaultColWidth="9.140625" defaultRowHeight="12.75"/>
  <cols>
    <col min="1" max="1" width="37.8515625" style="61" customWidth="1"/>
    <col min="2" max="2" width="15.7109375" style="61" customWidth="1"/>
    <col min="3" max="3" width="17.57421875" style="61" customWidth="1"/>
    <col min="4" max="4" width="17.140625" style="61" customWidth="1"/>
    <col min="5" max="5" width="18.7109375" style="61" customWidth="1"/>
    <col min="6" max="6" width="18.421875" style="61" customWidth="1"/>
    <col min="7" max="7" width="13.8515625" style="61" bestFit="1" customWidth="1"/>
    <col min="8" max="8" width="16.421875" style="61" customWidth="1"/>
    <col min="9" max="9" width="15.00390625" style="61" customWidth="1"/>
    <col min="10" max="16384" width="9.140625" style="61" customWidth="1"/>
  </cols>
  <sheetData>
    <row r="1" spans="4:6" ht="50.25" customHeight="1">
      <c r="D1" s="231" t="s">
        <v>183</v>
      </c>
      <c r="E1" s="231"/>
      <c r="F1" s="231"/>
    </row>
    <row r="2" ht="11.25" customHeight="1"/>
    <row r="3" spans="5:6" ht="6" customHeight="1">
      <c r="E3" s="233"/>
      <c r="F3" s="233"/>
    </row>
    <row r="4" spans="1:11" ht="47.25" customHeight="1">
      <c r="A4" s="234" t="s">
        <v>209</v>
      </c>
      <c r="B4" s="234"/>
      <c r="C4" s="234"/>
      <c r="D4" s="234"/>
      <c r="E4" s="234"/>
      <c r="F4" s="234"/>
      <c r="G4" s="122"/>
      <c r="H4" s="122"/>
      <c r="I4" s="122"/>
      <c r="J4" s="122"/>
      <c r="K4" s="122"/>
    </row>
    <row r="5" spans="1:11" ht="8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s="124" customFormat="1" ht="28.5" customHeight="1">
      <c r="A6" s="237" t="s">
        <v>189</v>
      </c>
      <c r="B6" s="237"/>
      <c r="C6" s="237"/>
      <c r="D6" s="237"/>
      <c r="E6" s="237"/>
      <c r="F6" s="237"/>
      <c r="G6" s="123"/>
      <c r="H6" s="123"/>
      <c r="I6" s="123"/>
      <c r="J6" s="123"/>
      <c r="K6" s="123"/>
    </row>
    <row r="7" spans="1:11" ht="10.5" customHeight="1">
      <c r="A7" s="238" t="s">
        <v>3</v>
      </c>
      <c r="B7" s="238"/>
      <c r="C7" s="238"/>
      <c r="D7" s="238"/>
      <c r="E7" s="238"/>
      <c r="F7" s="238"/>
      <c r="G7" s="122"/>
      <c r="H7" s="122"/>
      <c r="I7" s="122"/>
      <c r="J7" s="122"/>
      <c r="K7" s="122"/>
    </row>
    <row r="8" spans="1:11" ht="11.25" customHeight="1">
      <c r="A8" s="122"/>
      <c r="B8" s="122"/>
      <c r="C8" s="122"/>
      <c r="D8" s="122"/>
      <c r="E8" s="235" t="s">
        <v>81</v>
      </c>
      <c r="F8" s="235"/>
      <c r="G8" s="122"/>
      <c r="H8" s="122"/>
      <c r="I8" s="122"/>
      <c r="J8" s="122"/>
      <c r="K8" s="122"/>
    </row>
    <row r="9" spans="1:11" ht="2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78" customHeight="1">
      <c r="A10" s="125" t="s">
        <v>4</v>
      </c>
      <c r="B10" s="125" t="s">
        <v>56</v>
      </c>
      <c r="C10" s="125" t="s">
        <v>175</v>
      </c>
      <c r="D10" s="125" t="s">
        <v>108</v>
      </c>
      <c r="E10" s="125" t="s">
        <v>59</v>
      </c>
      <c r="F10" s="125" t="s">
        <v>176</v>
      </c>
      <c r="G10" s="122"/>
      <c r="H10" s="122"/>
      <c r="I10" s="122"/>
      <c r="J10" s="122"/>
      <c r="K10" s="122"/>
    </row>
    <row r="11" spans="1:11" s="128" customFormat="1" ht="11.25" customHeight="1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26"/>
      <c r="H11" s="127"/>
      <c r="I11" s="127"/>
      <c r="J11" s="127"/>
      <c r="K11" s="127"/>
    </row>
    <row r="12" spans="1:11" s="141" customFormat="1" ht="15.75" customHeight="1">
      <c r="A12" s="129" t="s">
        <v>46</v>
      </c>
      <c r="B12" s="130" t="s">
        <v>44</v>
      </c>
      <c r="C12" s="131">
        <f>C14+C17+C20+C21+C22</f>
        <v>86568237.53</v>
      </c>
      <c r="D12" s="131">
        <f>D14+D17+D20+D21+D22</f>
        <v>86568235.31</v>
      </c>
      <c r="E12" s="131">
        <f>E14+E17+E20+E21+E22</f>
        <v>86568235.31</v>
      </c>
      <c r="F12" s="131">
        <f>F14+F17+F20+F21+F22</f>
        <v>0</v>
      </c>
      <c r="G12" s="132"/>
      <c r="H12" s="133"/>
      <c r="I12" s="133"/>
      <c r="J12" s="133"/>
      <c r="K12" s="133"/>
    </row>
    <row r="13" spans="1:11" s="141" customFormat="1" ht="16.5" customHeight="1">
      <c r="A13" s="142" t="s">
        <v>131</v>
      </c>
      <c r="B13" s="143" t="s">
        <v>44</v>
      </c>
      <c r="C13" s="144"/>
      <c r="D13" s="144"/>
      <c r="E13" s="144"/>
      <c r="F13" s="144"/>
      <c r="G13" s="132"/>
      <c r="H13" s="133"/>
      <c r="I13" s="133"/>
      <c r="J13" s="133"/>
      <c r="K13" s="133"/>
    </row>
    <row r="14" spans="1:11" s="128" customFormat="1" ht="37.5" customHeight="1">
      <c r="A14" s="145" t="s">
        <v>169</v>
      </c>
      <c r="B14" s="125" t="s">
        <v>44</v>
      </c>
      <c r="C14" s="146">
        <f>C15+C16</f>
        <v>48316228.3</v>
      </c>
      <c r="D14" s="146">
        <f>D15+D16</f>
        <v>48316228.3</v>
      </c>
      <c r="E14" s="146">
        <f>E15+E16</f>
        <v>48316228.3</v>
      </c>
      <c r="F14" s="146">
        <f>F15+F16</f>
        <v>0</v>
      </c>
      <c r="G14" s="126"/>
      <c r="H14" s="127"/>
      <c r="I14" s="127"/>
      <c r="J14" s="127"/>
      <c r="K14" s="127"/>
    </row>
    <row r="15" spans="1:11" s="128" customFormat="1" ht="22.5" customHeight="1">
      <c r="A15" s="147" t="s">
        <v>58</v>
      </c>
      <c r="B15" s="125" t="s">
        <v>44</v>
      </c>
      <c r="C15" s="148">
        <f>C27</f>
        <v>48316228.3</v>
      </c>
      <c r="D15" s="148">
        <f>D27</f>
        <v>48316228.3</v>
      </c>
      <c r="E15" s="148">
        <f>E27</f>
        <v>48316228.3</v>
      </c>
      <c r="F15" s="149">
        <f aca="true" t="shared" si="0" ref="F15:F22">D15-E15</f>
        <v>0</v>
      </c>
      <c r="G15" s="126"/>
      <c r="H15" s="127"/>
      <c r="I15" s="127"/>
      <c r="J15" s="127"/>
      <c r="K15" s="127"/>
    </row>
    <row r="16" spans="1:11" s="128" customFormat="1" ht="36.75" customHeight="1">
      <c r="A16" s="147" t="s">
        <v>45</v>
      </c>
      <c r="B16" s="125" t="s">
        <v>44</v>
      </c>
      <c r="C16" s="148"/>
      <c r="D16" s="148"/>
      <c r="E16" s="148"/>
      <c r="F16" s="149">
        <f t="shared" si="0"/>
        <v>0</v>
      </c>
      <c r="G16" s="126"/>
      <c r="H16" s="127"/>
      <c r="I16" s="127"/>
      <c r="J16" s="127"/>
      <c r="K16" s="127"/>
    </row>
    <row r="17" spans="1:11" s="128" customFormat="1" ht="24.75" customHeight="1">
      <c r="A17" s="145" t="s">
        <v>210</v>
      </c>
      <c r="B17" s="125" t="s">
        <v>44</v>
      </c>
      <c r="C17" s="146">
        <f>C18+C19</f>
        <v>217850</v>
      </c>
      <c r="D17" s="146">
        <f>D18+D19</f>
        <v>217847.78</v>
      </c>
      <c r="E17" s="146">
        <f>E18+E19</f>
        <v>217847.78</v>
      </c>
      <c r="F17" s="146">
        <f t="shared" si="0"/>
        <v>0</v>
      </c>
      <c r="G17" s="126"/>
      <c r="H17" s="127"/>
      <c r="I17" s="127"/>
      <c r="J17" s="127"/>
      <c r="K17" s="127"/>
    </row>
    <row r="18" spans="1:11" s="128" customFormat="1" ht="50.25" customHeight="1">
      <c r="A18" s="145" t="s">
        <v>190</v>
      </c>
      <c r="B18" s="125"/>
      <c r="C18" s="148">
        <f aca="true" t="shared" si="1" ref="C18:E19">C59</f>
        <v>183000</v>
      </c>
      <c r="D18" s="148">
        <f t="shared" si="1"/>
        <v>183000</v>
      </c>
      <c r="E18" s="148">
        <f t="shared" si="1"/>
        <v>183000</v>
      </c>
      <c r="F18" s="149">
        <f t="shared" si="0"/>
        <v>0</v>
      </c>
      <c r="G18" s="126"/>
      <c r="H18" s="127"/>
      <c r="I18" s="127"/>
      <c r="J18" s="127"/>
      <c r="K18" s="127"/>
    </row>
    <row r="19" spans="1:11" s="128" customFormat="1" ht="24.75" customHeight="1">
      <c r="A19" s="145" t="s">
        <v>191</v>
      </c>
      <c r="B19" s="125"/>
      <c r="C19" s="148">
        <f t="shared" si="1"/>
        <v>34850</v>
      </c>
      <c r="D19" s="148">
        <f t="shared" si="1"/>
        <v>34847.78</v>
      </c>
      <c r="E19" s="148">
        <f t="shared" si="1"/>
        <v>34847.78</v>
      </c>
      <c r="F19" s="149">
        <f t="shared" si="0"/>
        <v>0</v>
      </c>
      <c r="G19" s="126"/>
      <c r="H19" s="127"/>
      <c r="I19" s="127"/>
      <c r="J19" s="127"/>
      <c r="K19" s="127"/>
    </row>
    <row r="20" spans="1:11" s="128" customFormat="1" ht="24" customHeight="1">
      <c r="A20" s="145" t="s">
        <v>54</v>
      </c>
      <c r="B20" s="125" t="s">
        <v>44</v>
      </c>
      <c r="C20" s="148"/>
      <c r="D20" s="148"/>
      <c r="E20" s="148"/>
      <c r="F20" s="149">
        <f t="shared" si="0"/>
        <v>0</v>
      </c>
      <c r="G20" s="126"/>
      <c r="H20" s="127"/>
      <c r="I20" s="127"/>
      <c r="J20" s="127"/>
      <c r="K20" s="127"/>
    </row>
    <row r="21" spans="1:11" s="128" customFormat="1" ht="36.75" customHeight="1">
      <c r="A21" s="145" t="s">
        <v>55</v>
      </c>
      <c r="B21" s="125" t="s">
        <v>44</v>
      </c>
      <c r="C21" s="150">
        <f>C63</f>
        <v>38034159.23</v>
      </c>
      <c r="D21" s="150">
        <f>D63</f>
        <v>38034159.23</v>
      </c>
      <c r="E21" s="150">
        <f>E63</f>
        <v>38034159.23</v>
      </c>
      <c r="F21" s="150">
        <f t="shared" si="0"/>
        <v>0</v>
      </c>
      <c r="G21" s="126"/>
      <c r="H21" s="127"/>
      <c r="I21" s="127"/>
      <c r="J21" s="127"/>
      <c r="K21" s="127"/>
    </row>
    <row r="22" spans="1:11" s="128" customFormat="1" ht="16.5" customHeight="1">
      <c r="A22" s="145" t="s">
        <v>57</v>
      </c>
      <c r="B22" s="125" t="s">
        <v>44</v>
      </c>
      <c r="C22" s="151"/>
      <c r="D22" s="151"/>
      <c r="E22" s="151"/>
      <c r="F22" s="149">
        <f t="shared" si="0"/>
        <v>0</v>
      </c>
      <c r="G22" s="126"/>
      <c r="H22" s="127"/>
      <c r="I22" s="127"/>
      <c r="J22" s="127"/>
      <c r="K22" s="127"/>
    </row>
    <row r="23" spans="1:11" s="141" customFormat="1" ht="15" customHeight="1">
      <c r="A23" s="129" t="s">
        <v>47</v>
      </c>
      <c r="B23" s="130" t="s">
        <v>44</v>
      </c>
      <c r="C23" s="131">
        <f>C25+C58+C61+C63+C76</f>
        <v>86568237.53</v>
      </c>
      <c r="D23" s="131">
        <f>D25+D58+D61+D63+D76</f>
        <v>86568235.31</v>
      </c>
      <c r="E23" s="131">
        <f>E25+E58+E61+E63+E76</f>
        <v>86568235.31</v>
      </c>
      <c r="F23" s="131">
        <f>F25+F58+F61+F63+F76</f>
        <v>0</v>
      </c>
      <c r="G23" s="132"/>
      <c r="H23" s="133"/>
      <c r="I23" s="133"/>
      <c r="J23" s="133"/>
      <c r="K23" s="133"/>
    </row>
    <row r="24" spans="1:11" s="141" customFormat="1" ht="14.25" customHeight="1">
      <c r="A24" s="152" t="s">
        <v>131</v>
      </c>
      <c r="B24" s="143" t="s">
        <v>44</v>
      </c>
      <c r="C24" s="153"/>
      <c r="D24" s="153"/>
      <c r="E24" s="153"/>
      <c r="F24" s="153"/>
      <c r="G24" s="132"/>
      <c r="H24" s="133"/>
      <c r="I24" s="133"/>
      <c r="J24" s="133"/>
      <c r="K24" s="133"/>
    </row>
    <row r="25" spans="1:11" s="141" customFormat="1" ht="41.25" customHeight="1">
      <c r="A25" s="152" t="s">
        <v>104</v>
      </c>
      <c r="B25" s="143" t="s">
        <v>44</v>
      </c>
      <c r="C25" s="146">
        <f>C27+C56</f>
        <v>48316228.3</v>
      </c>
      <c r="D25" s="146">
        <f>D27+D56</f>
        <v>48316228.3</v>
      </c>
      <c r="E25" s="146">
        <f>E27+E56</f>
        <v>48316228.3</v>
      </c>
      <c r="F25" s="146">
        <f>F27+F56</f>
        <v>0</v>
      </c>
      <c r="G25" s="132"/>
      <c r="H25" s="133"/>
      <c r="I25" s="133"/>
      <c r="J25" s="133"/>
      <c r="K25" s="133"/>
    </row>
    <row r="26" spans="1:11" s="141" customFormat="1" ht="12.75" customHeight="1">
      <c r="A26" s="154" t="s">
        <v>43</v>
      </c>
      <c r="B26" s="125" t="s">
        <v>44</v>
      </c>
      <c r="C26" s="144"/>
      <c r="D26" s="144"/>
      <c r="E26" s="144"/>
      <c r="F26" s="144"/>
      <c r="G26" s="132"/>
      <c r="H26" s="133"/>
      <c r="I26" s="133"/>
      <c r="J26" s="133"/>
      <c r="K26" s="133"/>
    </row>
    <row r="27" spans="1:11" s="160" customFormat="1" ht="29.25" customHeight="1">
      <c r="A27" s="155" t="s">
        <v>58</v>
      </c>
      <c r="B27" s="156" t="s">
        <v>44</v>
      </c>
      <c r="C27" s="157">
        <f>C28++C32+C44+C46+C50</f>
        <v>48316228.3</v>
      </c>
      <c r="D27" s="157">
        <f>D28++D32+D44+D46+D50</f>
        <v>48316228.3</v>
      </c>
      <c r="E27" s="157">
        <f>E28++E32+E44+E46+E50</f>
        <v>48316228.3</v>
      </c>
      <c r="F27" s="157">
        <f>F28++F32+F44+F46+F50</f>
        <v>0</v>
      </c>
      <c r="G27" s="158"/>
      <c r="H27" s="158"/>
      <c r="I27" s="158"/>
      <c r="J27" s="159"/>
      <c r="K27" s="159"/>
    </row>
    <row r="28" spans="1:11" ht="22.5" customHeight="1">
      <c r="A28" s="161" t="s">
        <v>61</v>
      </c>
      <c r="B28" s="162">
        <v>210</v>
      </c>
      <c r="C28" s="163">
        <f>C29+C30+C31</f>
        <v>35835218.5</v>
      </c>
      <c r="D28" s="163">
        <f>D29+D30+D31</f>
        <v>35835218.5</v>
      </c>
      <c r="E28" s="163">
        <f>E29+E30+E31</f>
        <v>35835218.5</v>
      </c>
      <c r="F28" s="163">
        <f>F29+F30+F31</f>
        <v>0</v>
      </c>
      <c r="G28" s="164"/>
      <c r="H28" s="122"/>
      <c r="I28" s="122"/>
      <c r="J28" s="122"/>
      <c r="K28" s="122"/>
    </row>
    <row r="29" spans="1:11" ht="15.75" customHeight="1">
      <c r="A29" s="145" t="s">
        <v>5</v>
      </c>
      <c r="B29" s="162">
        <v>211</v>
      </c>
      <c r="C29" s="165">
        <v>27263092.39</v>
      </c>
      <c r="D29" s="165">
        <v>27263092.39</v>
      </c>
      <c r="E29" s="165">
        <v>27263092.39</v>
      </c>
      <c r="F29" s="163">
        <f>D29-E29</f>
        <v>0</v>
      </c>
      <c r="G29" s="164"/>
      <c r="H29" s="122"/>
      <c r="I29" s="122"/>
      <c r="J29" s="122"/>
      <c r="K29" s="122"/>
    </row>
    <row r="30" spans="1:11" ht="15.75" customHeight="1">
      <c r="A30" s="145" t="s">
        <v>6</v>
      </c>
      <c r="B30" s="162" t="s">
        <v>26</v>
      </c>
      <c r="C30" s="165">
        <v>5148.97</v>
      </c>
      <c r="D30" s="165">
        <v>5148.97</v>
      </c>
      <c r="E30" s="165">
        <v>5148.97</v>
      </c>
      <c r="F30" s="163">
        <f>D30-E30</f>
        <v>0</v>
      </c>
      <c r="G30" s="164"/>
      <c r="H30" s="122"/>
      <c r="I30" s="122"/>
      <c r="J30" s="122"/>
      <c r="K30" s="122"/>
    </row>
    <row r="31" spans="1:11" ht="15.75" customHeight="1">
      <c r="A31" s="145" t="s">
        <v>7</v>
      </c>
      <c r="B31" s="162">
        <v>213</v>
      </c>
      <c r="C31" s="165">
        <v>8566977.14</v>
      </c>
      <c r="D31" s="165">
        <v>8566977.14</v>
      </c>
      <c r="E31" s="165">
        <v>8566977.14</v>
      </c>
      <c r="F31" s="163">
        <f>D31-E31</f>
        <v>0</v>
      </c>
      <c r="G31" s="164"/>
      <c r="H31" s="122"/>
      <c r="I31" s="122"/>
      <c r="J31" s="122"/>
      <c r="K31" s="122"/>
    </row>
    <row r="32" spans="1:11" ht="15.75" customHeight="1">
      <c r="A32" s="161" t="s">
        <v>60</v>
      </c>
      <c r="B32" s="162">
        <v>220</v>
      </c>
      <c r="C32" s="163">
        <f>C33+C34+C35+C41+C42+C43</f>
        <v>9988214.07</v>
      </c>
      <c r="D32" s="163">
        <f>D33+D34+D35+D41+D42+D43</f>
        <v>9988214.07</v>
      </c>
      <c r="E32" s="163">
        <f>E33+E34+E35+E41+E42+E43</f>
        <v>9988214.07</v>
      </c>
      <c r="F32" s="163">
        <f>F33+F34+F35+F41+F42+F43</f>
        <v>0</v>
      </c>
      <c r="G32" s="164"/>
      <c r="H32" s="122"/>
      <c r="I32" s="122"/>
      <c r="J32" s="122"/>
      <c r="K32" s="122"/>
    </row>
    <row r="33" spans="1:11" ht="15.75" customHeight="1">
      <c r="A33" s="145" t="s">
        <v>9</v>
      </c>
      <c r="B33" s="162">
        <v>221</v>
      </c>
      <c r="C33" s="165">
        <v>111794.91</v>
      </c>
      <c r="D33" s="165">
        <v>111794.91</v>
      </c>
      <c r="E33" s="165">
        <v>111794.91</v>
      </c>
      <c r="F33" s="163">
        <f>D33-E33</f>
        <v>0</v>
      </c>
      <c r="G33" s="164"/>
      <c r="H33" s="122"/>
      <c r="I33" s="122"/>
      <c r="J33" s="122"/>
      <c r="K33" s="122"/>
    </row>
    <row r="34" spans="1:11" ht="16.5" customHeight="1">
      <c r="A34" s="145" t="s">
        <v>10</v>
      </c>
      <c r="B34" s="162">
        <v>222</v>
      </c>
      <c r="C34" s="165"/>
      <c r="D34" s="165"/>
      <c r="E34" s="165"/>
      <c r="F34" s="163">
        <f>D34-E34</f>
        <v>0</v>
      </c>
      <c r="G34" s="164"/>
      <c r="H34" s="122"/>
      <c r="I34" s="122"/>
      <c r="J34" s="122"/>
      <c r="K34" s="122"/>
    </row>
    <row r="35" spans="1:11" ht="16.5" customHeight="1">
      <c r="A35" s="145" t="s">
        <v>11</v>
      </c>
      <c r="B35" s="162">
        <v>223</v>
      </c>
      <c r="C35" s="163">
        <f>C36+C37+C38+C39+C40</f>
        <v>7169952.63</v>
      </c>
      <c r="D35" s="163">
        <f>D36+D37+D38+D39+D40</f>
        <v>7169952.63</v>
      </c>
      <c r="E35" s="163">
        <f>E36+E37+E38+E39+E40</f>
        <v>7169952.63</v>
      </c>
      <c r="F35" s="163">
        <f>F36+F37+F38+F39+F40</f>
        <v>0</v>
      </c>
      <c r="G35" s="164"/>
      <c r="H35" s="122"/>
      <c r="I35" s="122"/>
      <c r="J35" s="122"/>
      <c r="K35" s="122"/>
    </row>
    <row r="36" spans="1:11" ht="23.25" customHeight="1">
      <c r="A36" s="147" t="s">
        <v>16</v>
      </c>
      <c r="B36" s="162" t="s">
        <v>17</v>
      </c>
      <c r="C36" s="165">
        <v>4049163.68</v>
      </c>
      <c r="D36" s="165">
        <v>4049163.68</v>
      </c>
      <c r="E36" s="165">
        <v>4049163.68</v>
      </c>
      <c r="F36" s="163">
        <f aca="true" t="shared" si="2" ref="F36:F43">D36-E36</f>
        <v>0</v>
      </c>
      <c r="G36" s="164"/>
      <c r="H36" s="122"/>
      <c r="I36" s="122"/>
      <c r="J36" s="122"/>
      <c r="K36" s="122"/>
    </row>
    <row r="37" spans="1:11" ht="13.5" customHeight="1">
      <c r="A37" s="147" t="s">
        <v>18</v>
      </c>
      <c r="B37" s="162" t="s">
        <v>19</v>
      </c>
      <c r="C37" s="165"/>
      <c r="D37" s="165"/>
      <c r="E37" s="165"/>
      <c r="F37" s="163">
        <f t="shared" si="2"/>
        <v>0</v>
      </c>
      <c r="G37" s="164"/>
      <c r="H37" s="122"/>
      <c r="I37" s="122"/>
      <c r="J37" s="122"/>
      <c r="K37" s="122"/>
    </row>
    <row r="38" spans="1:11" ht="23.25" customHeight="1">
      <c r="A38" s="147" t="s">
        <v>20</v>
      </c>
      <c r="B38" s="162" t="s">
        <v>21</v>
      </c>
      <c r="C38" s="165">
        <v>1573155.61</v>
      </c>
      <c r="D38" s="165">
        <v>1573155.61</v>
      </c>
      <c r="E38" s="165">
        <v>1573155.61</v>
      </c>
      <c r="F38" s="163">
        <f t="shared" si="2"/>
        <v>0</v>
      </c>
      <c r="G38" s="164"/>
      <c r="H38" s="122"/>
      <c r="I38" s="122"/>
      <c r="J38" s="122"/>
      <c r="K38" s="122"/>
    </row>
    <row r="39" spans="1:11" ht="22.5" customHeight="1">
      <c r="A39" s="147" t="s">
        <v>22</v>
      </c>
      <c r="B39" s="162" t="s">
        <v>23</v>
      </c>
      <c r="C39" s="165">
        <v>1547633.34</v>
      </c>
      <c r="D39" s="165">
        <v>1547633.34</v>
      </c>
      <c r="E39" s="165">
        <v>1547633.34</v>
      </c>
      <c r="F39" s="163">
        <f t="shared" si="2"/>
        <v>0</v>
      </c>
      <c r="G39" s="164"/>
      <c r="H39" s="122"/>
      <c r="I39" s="122"/>
      <c r="J39" s="122"/>
      <c r="K39" s="122"/>
    </row>
    <row r="40" spans="1:11" ht="15.75" customHeight="1">
      <c r="A40" s="147" t="s">
        <v>24</v>
      </c>
      <c r="B40" s="162" t="s">
        <v>25</v>
      </c>
      <c r="C40" s="165"/>
      <c r="D40" s="165"/>
      <c r="E40" s="165"/>
      <c r="F40" s="163">
        <f t="shared" si="2"/>
        <v>0</v>
      </c>
      <c r="G40" s="164"/>
      <c r="H40" s="122"/>
      <c r="I40" s="122"/>
      <c r="J40" s="122"/>
      <c r="K40" s="122"/>
    </row>
    <row r="41" spans="1:11" ht="24" customHeight="1">
      <c r="A41" s="145" t="s">
        <v>14</v>
      </c>
      <c r="B41" s="162">
        <v>224</v>
      </c>
      <c r="C41" s="165"/>
      <c r="D41" s="165"/>
      <c r="E41" s="165"/>
      <c r="F41" s="163">
        <f t="shared" si="2"/>
        <v>0</v>
      </c>
      <c r="G41" s="164"/>
      <c r="H41" s="122"/>
      <c r="I41" s="122"/>
      <c r="J41" s="122"/>
      <c r="K41" s="122"/>
    </row>
    <row r="42" spans="1:11" ht="22.5" customHeight="1">
      <c r="A42" s="145" t="s">
        <v>12</v>
      </c>
      <c r="B42" s="162">
        <v>225</v>
      </c>
      <c r="C42" s="165">
        <v>1083668.42</v>
      </c>
      <c r="D42" s="165">
        <v>1083668.42</v>
      </c>
      <c r="E42" s="165">
        <v>1083668.42</v>
      </c>
      <c r="F42" s="163">
        <f t="shared" si="2"/>
        <v>0</v>
      </c>
      <c r="G42" s="164"/>
      <c r="H42" s="122"/>
      <c r="I42" s="122"/>
      <c r="J42" s="122"/>
      <c r="K42" s="122"/>
    </row>
    <row r="43" spans="1:11" ht="16.5" customHeight="1">
      <c r="A43" s="145" t="s">
        <v>13</v>
      </c>
      <c r="B43" s="162" t="s">
        <v>15</v>
      </c>
      <c r="C43" s="165">
        <v>1622798.11</v>
      </c>
      <c r="D43" s="165">
        <v>1622798.11</v>
      </c>
      <c r="E43" s="165">
        <v>1622798.11</v>
      </c>
      <c r="F43" s="163">
        <f t="shared" si="2"/>
        <v>0</v>
      </c>
      <c r="G43" s="164"/>
      <c r="H43" s="122"/>
      <c r="I43" s="122"/>
      <c r="J43" s="122"/>
      <c r="K43" s="122"/>
    </row>
    <row r="44" spans="1:11" ht="18" customHeight="1">
      <c r="A44" s="161" t="s">
        <v>63</v>
      </c>
      <c r="B44" s="162">
        <v>260</v>
      </c>
      <c r="C44" s="166">
        <f>C45</f>
        <v>0</v>
      </c>
      <c r="D44" s="166">
        <f>D45</f>
        <v>0</v>
      </c>
      <c r="E44" s="166">
        <f>E45</f>
        <v>0</v>
      </c>
      <c r="F44" s="166">
        <f>F45</f>
        <v>0</v>
      </c>
      <c r="G44" s="164"/>
      <c r="H44" s="122"/>
      <c r="I44" s="122"/>
      <c r="J44" s="122"/>
      <c r="K44" s="122"/>
    </row>
    <row r="45" spans="1:11" ht="22.5" customHeight="1">
      <c r="A45" s="145" t="s">
        <v>27</v>
      </c>
      <c r="B45" s="162">
        <v>262</v>
      </c>
      <c r="C45" s="167"/>
      <c r="D45" s="165"/>
      <c r="E45" s="165"/>
      <c r="F45" s="166"/>
      <c r="G45" s="164"/>
      <c r="H45" s="122"/>
      <c r="I45" s="122"/>
      <c r="J45" s="122"/>
      <c r="K45" s="122"/>
    </row>
    <row r="46" spans="1:7" ht="16.5" customHeight="1">
      <c r="A46" s="168" t="s">
        <v>64</v>
      </c>
      <c r="B46" s="169">
        <v>290</v>
      </c>
      <c r="C46" s="166">
        <f>C47+C48+C49</f>
        <v>986193.97</v>
      </c>
      <c r="D46" s="166">
        <f>D47+D48+D49</f>
        <v>986193.97</v>
      </c>
      <c r="E46" s="166">
        <f>E47+E48+E49</f>
        <v>986193.97</v>
      </c>
      <c r="F46" s="166">
        <f>F47+F48+F49</f>
        <v>0</v>
      </c>
      <c r="G46" s="164"/>
    </row>
    <row r="47" spans="1:7" ht="21.75" customHeight="1">
      <c r="A47" s="145" t="s">
        <v>29</v>
      </c>
      <c r="B47" s="169" t="s">
        <v>30</v>
      </c>
      <c r="C47" s="170">
        <v>168989</v>
      </c>
      <c r="D47" s="170">
        <v>168989</v>
      </c>
      <c r="E47" s="170">
        <v>168989</v>
      </c>
      <c r="F47" s="166">
        <f>D47-E47</f>
        <v>0</v>
      </c>
      <c r="G47" s="171"/>
    </row>
    <row r="48" spans="1:7" ht="17.25" customHeight="1">
      <c r="A48" s="145" t="s">
        <v>31</v>
      </c>
      <c r="B48" s="169" t="s">
        <v>32</v>
      </c>
      <c r="C48" s="170">
        <v>788738.73</v>
      </c>
      <c r="D48" s="170">
        <v>788738.73</v>
      </c>
      <c r="E48" s="170">
        <v>788738.73</v>
      </c>
      <c r="F48" s="166">
        <f>D48-E48</f>
        <v>0</v>
      </c>
      <c r="G48" s="171"/>
    </row>
    <row r="49" spans="1:7" ht="17.25" customHeight="1">
      <c r="A49" s="145" t="s">
        <v>33</v>
      </c>
      <c r="B49" s="169" t="s">
        <v>34</v>
      </c>
      <c r="C49" s="170">
        <v>28466.24</v>
      </c>
      <c r="D49" s="170">
        <v>28466.24</v>
      </c>
      <c r="E49" s="170">
        <v>28466.24</v>
      </c>
      <c r="F49" s="166">
        <f>D49-E49</f>
        <v>0</v>
      </c>
      <c r="G49" s="171"/>
    </row>
    <row r="50" spans="1:7" ht="25.5" customHeight="1">
      <c r="A50" s="161" t="s">
        <v>62</v>
      </c>
      <c r="B50" s="169">
        <v>300</v>
      </c>
      <c r="C50" s="172">
        <f>C51+C52</f>
        <v>1506601.76</v>
      </c>
      <c r="D50" s="172">
        <f>D51+D52</f>
        <v>1506601.76</v>
      </c>
      <c r="E50" s="172">
        <f>E51+E52</f>
        <v>1506601.76</v>
      </c>
      <c r="F50" s="166">
        <f>F52</f>
        <v>0</v>
      </c>
      <c r="G50" s="164"/>
    </row>
    <row r="51" spans="1:7" ht="15" customHeight="1">
      <c r="A51" s="145" t="s">
        <v>35</v>
      </c>
      <c r="B51" s="169" t="s">
        <v>36</v>
      </c>
      <c r="C51" s="173"/>
      <c r="D51" s="170"/>
      <c r="E51" s="170"/>
      <c r="F51" s="166"/>
      <c r="G51" s="171"/>
    </row>
    <row r="52" spans="1:7" ht="15" customHeight="1">
      <c r="A52" s="145" t="s">
        <v>37</v>
      </c>
      <c r="B52" s="169">
        <v>340</v>
      </c>
      <c r="C52" s="172">
        <f>C53+C54+C55</f>
        <v>1506601.76</v>
      </c>
      <c r="D52" s="172">
        <f>D53+D54+D55</f>
        <v>1506601.76</v>
      </c>
      <c r="E52" s="172">
        <f>E53+E54+E55</f>
        <v>1506601.76</v>
      </c>
      <c r="F52" s="166">
        <f>F53+F54+F55</f>
        <v>0</v>
      </c>
      <c r="G52" s="171"/>
    </row>
    <row r="53" spans="1:7" ht="24" customHeight="1">
      <c r="A53" s="147" t="s">
        <v>38</v>
      </c>
      <c r="B53" s="162" t="s">
        <v>39</v>
      </c>
      <c r="C53" s="170">
        <v>657821.25</v>
      </c>
      <c r="D53" s="170">
        <v>657821.25</v>
      </c>
      <c r="E53" s="170">
        <v>657821.25</v>
      </c>
      <c r="F53" s="166">
        <f>D53-E53</f>
        <v>0</v>
      </c>
      <c r="G53" s="171"/>
    </row>
    <row r="54" spans="1:7" ht="15.75" customHeight="1">
      <c r="A54" s="147" t="s">
        <v>40</v>
      </c>
      <c r="B54" s="162" t="s">
        <v>41</v>
      </c>
      <c r="C54" s="170"/>
      <c r="D54" s="170"/>
      <c r="E54" s="170"/>
      <c r="F54" s="166">
        <f>D54-E54</f>
        <v>0</v>
      </c>
      <c r="G54" s="171"/>
    </row>
    <row r="55" spans="1:7" ht="15" customHeight="1">
      <c r="A55" s="147" t="s">
        <v>33</v>
      </c>
      <c r="B55" s="162" t="s">
        <v>42</v>
      </c>
      <c r="C55" s="170">
        <f>1506601.76-C53</f>
        <v>848780.51</v>
      </c>
      <c r="D55" s="170">
        <f>1506601.76-D53</f>
        <v>848780.51</v>
      </c>
      <c r="E55" s="170">
        <f>1506601.76-E53</f>
        <v>848780.51</v>
      </c>
      <c r="F55" s="166">
        <f>D55-E55</f>
        <v>0</v>
      </c>
      <c r="G55" s="171"/>
    </row>
    <row r="56" spans="1:11" s="160" customFormat="1" ht="39.75" customHeight="1">
      <c r="A56" s="174" t="s">
        <v>211</v>
      </c>
      <c r="B56" s="175" t="s">
        <v>44</v>
      </c>
      <c r="C56" s="176"/>
      <c r="D56" s="176"/>
      <c r="E56" s="176"/>
      <c r="F56" s="177"/>
      <c r="G56" s="158"/>
      <c r="H56" s="159"/>
      <c r="I56" s="159"/>
      <c r="J56" s="159"/>
      <c r="K56" s="159"/>
    </row>
    <row r="57" spans="1:11" s="141" customFormat="1" ht="5.25" customHeight="1">
      <c r="A57" s="152"/>
      <c r="B57" s="143"/>
      <c r="C57" s="144"/>
      <c r="D57" s="144"/>
      <c r="E57" s="144"/>
      <c r="F57" s="144"/>
      <c r="G57" s="132"/>
      <c r="H57" s="133"/>
      <c r="I57" s="133"/>
      <c r="J57" s="133"/>
      <c r="K57" s="133"/>
    </row>
    <row r="58" spans="1:11" s="141" customFormat="1" ht="27.75" customHeight="1">
      <c r="A58" s="152" t="s">
        <v>212</v>
      </c>
      <c r="B58" s="143" t="s">
        <v>44</v>
      </c>
      <c r="C58" s="178">
        <f>C59+C60</f>
        <v>217850</v>
      </c>
      <c r="D58" s="178">
        <f>D59+D60</f>
        <v>217847.78</v>
      </c>
      <c r="E58" s="178">
        <f>E59+E60</f>
        <v>217847.78</v>
      </c>
      <c r="F58" s="178">
        <f>F59+F60</f>
        <v>0</v>
      </c>
      <c r="G58" s="132"/>
      <c r="H58" s="133"/>
      <c r="I58" s="133"/>
      <c r="J58" s="133"/>
      <c r="K58" s="133"/>
    </row>
    <row r="59" spans="1:11" s="141" customFormat="1" ht="39" customHeight="1">
      <c r="A59" s="145" t="s">
        <v>190</v>
      </c>
      <c r="B59" s="125" t="s">
        <v>36</v>
      </c>
      <c r="C59" s="151">
        <v>183000</v>
      </c>
      <c r="D59" s="151">
        <v>183000</v>
      </c>
      <c r="E59" s="151">
        <v>183000</v>
      </c>
      <c r="F59" s="166">
        <f>D59-E59</f>
        <v>0</v>
      </c>
      <c r="G59" s="132"/>
      <c r="H59" s="133"/>
      <c r="I59" s="133"/>
      <c r="J59" s="133"/>
      <c r="K59" s="133"/>
    </row>
    <row r="60" spans="1:11" s="141" customFormat="1" ht="30" customHeight="1">
      <c r="A60" s="145" t="s">
        <v>191</v>
      </c>
      <c r="B60" s="125" t="s">
        <v>15</v>
      </c>
      <c r="C60" s="151">
        <v>34850</v>
      </c>
      <c r="D60" s="151">
        <v>34847.78</v>
      </c>
      <c r="E60" s="151">
        <v>34847.78</v>
      </c>
      <c r="F60" s="166">
        <f>D60-E60</f>
        <v>0</v>
      </c>
      <c r="G60" s="132"/>
      <c r="H60" s="133"/>
      <c r="I60" s="133"/>
      <c r="J60" s="133"/>
      <c r="K60" s="133"/>
    </row>
    <row r="61" spans="1:11" s="141" customFormat="1" ht="27" customHeight="1">
      <c r="A61" s="152" t="s">
        <v>213</v>
      </c>
      <c r="B61" s="143" t="s">
        <v>44</v>
      </c>
      <c r="C61" s="144"/>
      <c r="D61" s="144"/>
      <c r="E61" s="144"/>
      <c r="F61" s="178"/>
      <c r="G61" s="132"/>
      <c r="H61" s="133"/>
      <c r="I61" s="133"/>
      <c r="J61" s="133"/>
      <c r="K61" s="133"/>
    </row>
    <row r="62" spans="1:11" s="141" customFormat="1" ht="3" customHeight="1">
      <c r="A62" s="152"/>
      <c r="B62" s="143"/>
      <c r="C62" s="144"/>
      <c r="D62" s="144"/>
      <c r="E62" s="144"/>
      <c r="F62" s="144"/>
      <c r="G62" s="132"/>
      <c r="H62" s="133"/>
      <c r="I62" s="133"/>
      <c r="J62" s="133"/>
      <c r="K62" s="133"/>
    </row>
    <row r="63" spans="1:11" s="141" customFormat="1" ht="50.25" customHeight="1">
      <c r="A63" s="152" t="s">
        <v>214</v>
      </c>
      <c r="B63" s="179" t="s">
        <v>44</v>
      </c>
      <c r="C63" s="178">
        <f>C64+C67+C71</f>
        <v>38034159.23</v>
      </c>
      <c r="D63" s="178">
        <f>D64+D67+D71</f>
        <v>38034159.23</v>
      </c>
      <c r="E63" s="178">
        <f>E64+E67+E71</f>
        <v>38034159.23</v>
      </c>
      <c r="F63" s="178">
        <f>F64+F71</f>
        <v>0</v>
      </c>
      <c r="G63" s="132">
        <f>27565892.72</f>
        <v>27565892.72</v>
      </c>
      <c r="H63" s="133"/>
      <c r="I63" s="133"/>
      <c r="J63" s="133"/>
      <c r="K63" s="133"/>
    </row>
    <row r="64" spans="1:11" ht="15.75" customHeight="1">
      <c r="A64" s="180" t="s">
        <v>60</v>
      </c>
      <c r="B64" s="181">
        <v>220</v>
      </c>
      <c r="C64" s="182">
        <f>C65+C66</f>
        <v>11246230.889999999</v>
      </c>
      <c r="D64" s="182">
        <f>D65+D66</f>
        <v>11246230.889999999</v>
      </c>
      <c r="E64" s="182">
        <f>E65+E66</f>
        <v>11246230.889999999</v>
      </c>
      <c r="F64" s="183">
        <f>F65+F66+F71+F77+F78+F79</f>
        <v>0</v>
      </c>
      <c r="G64" s="164"/>
      <c r="H64" s="122"/>
      <c r="I64" s="122"/>
      <c r="J64" s="122"/>
      <c r="K64" s="122"/>
    </row>
    <row r="65" spans="1:11" s="141" customFormat="1" ht="30.75" customHeight="1">
      <c r="A65" s="154" t="s">
        <v>12</v>
      </c>
      <c r="B65" s="125">
        <v>225</v>
      </c>
      <c r="C65" s="151">
        <v>10456279.29</v>
      </c>
      <c r="D65" s="151">
        <v>10456279.29</v>
      </c>
      <c r="E65" s="151">
        <v>10456279.29</v>
      </c>
      <c r="F65" s="184">
        <f>D65-E65</f>
        <v>0</v>
      </c>
      <c r="G65" s="132"/>
      <c r="H65" s="133"/>
      <c r="I65" s="133"/>
      <c r="J65" s="133"/>
      <c r="K65" s="133"/>
    </row>
    <row r="66" spans="1:11" s="141" customFormat="1" ht="22.5" customHeight="1">
      <c r="A66" s="154" t="s">
        <v>13</v>
      </c>
      <c r="B66" s="125" t="s">
        <v>15</v>
      </c>
      <c r="C66" s="151">
        <v>789951.6</v>
      </c>
      <c r="D66" s="151">
        <v>789951.6</v>
      </c>
      <c r="E66" s="151">
        <v>789951.6</v>
      </c>
      <c r="F66" s="184">
        <f>D66-E66</f>
        <v>0</v>
      </c>
      <c r="G66" s="132"/>
      <c r="H66" s="133"/>
      <c r="I66" s="133"/>
      <c r="J66" s="133"/>
      <c r="K66" s="133"/>
    </row>
    <row r="67" spans="1:7" s="189" customFormat="1" ht="16.5" customHeight="1">
      <c r="A67" s="185" t="s">
        <v>64</v>
      </c>
      <c r="B67" s="186">
        <v>290</v>
      </c>
      <c r="C67" s="187">
        <f>C68+C69+C70</f>
        <v>499770</v>
      </c>
      <c r="D67" s="187">
        <f>D68+D69+D70</f>
        <v>499770</v>
      </c>
      <c r="E67" s="187">
        <f>E68+E69+E70</f>
        <v>499770</v>
      </c>
      <c r="F67" s="187">
        <f>F68+F69+F70</f>
        <v>0</v>
      </c>
      <c r="G67" s="188"/>
    </row>
    <row r="68" spans="1:7" ht="21.75" customHeight="1">
      <c r="A68" s="145" t="s">
        <v>29</v>
      </c>
      <c r="B68" s="169" t="s">
        <v>30</v>
      </c>
      <c r="C68" s="170"/>
      <c r="D68" s="170"/>
      <c r="E68" s="170"/>
      <c r="F68" s="166">
        <f>D68-E68</f>
        <v>0</v>
      </c>
      <c r="G68" s="171"/>
    </row>
    <row r="69" spans="1:7" ht="17.25" customHeight="1">
      <c r="A69" s="145" t="s">
        <v>31</v>
      </c>
      <c r="B69" s="169" t="s">
        <v>32</v>
      </c>
      <c r="C69" s="170"/>
      <c r="D69" s="170"/>
      <c r="E69" s="170"/>
      <c r="F69" s="166">
        <f>D69-E69</f>
        <v>0</v>
      </c>
      <c r="G69" s="171"/>
    </row>
    <row r="70" spans="1:7" ht="17.25" customHeight="1">
      <c r="A70" s="145" t="s">
        <v>33</v>
      </c>
      <c r="B70" s="169" t="s">
        <v>34</v>
      </c>
      <c r="C70" s="170">
        <v>499770</v>
      </c>
      <c r="D70" s="170">
        <v>499770</v>
      </c>
      <c r="E70" s="170">
        <v>499770</v>
      </c>
      <c r="F70" s="166">
        <f>D70-E70</f>
        <v>0</v>
      </c>
      <c r="G70" s="171"/>
    </row>
    <row r="71" spans="1:11" s="141" customFormat="1" ht="28.5" customHeight="1">
      <c r="A71" s="152" t="s">
        <v>62</v>
      </c>
      <c r="B71" s="143">
        <v>300</v>
      </c>
      <c r="C71" s="144">
        <f>C72+C73</f>
        <v>26288158.34</v>
      </c>
      <c r="D71" s="144">
        <f>D72+D73</f>
        <v>26288158.34</v>
      </c>
      <c r="E71" s="144">
        <f>E72+E73</f>
        <v>26288158.34</v>
      </c>
      <c r="F71" s="178">
        <f>F72+F73</f>
        <v>0</v>
      </c>
      <c r="G71" s="132"/>
      <c r="H71" s="133"/>
      <c r="I71" s="133"/>
      <c r="J71" s="133"/>
      <c r="K71" s="133"/>
    </row>
    <row r="72" spans="1:11" s="141" customFormat="1" ht="24" customHeight="1">
      <c r="A72" s="154" t="s">
        <v>35</v>
      </c>
      <c r="B72" s="125" t="s">
        <v>36</v>
      </c>
      <c r="C72" s="151">
        <v>967750</v>
      </c>
      <c r="D72" s="151">
        <v>967750</v>
      </c>
      <c r="E72" s="151">
        <v>967750</v>
      </c>
      <c r="F72" s="184">
        <f>D72-E72</f>
        <v>0</v>
      </c>
      <c r="G72" s="132"/>
      <c r="H72" s="133"/>
      <c r="I72" s="133"/>
      <c r="J72" s="133"/>
      <c r="K72" s="133"/>
    </row>
    <row r="73" spans="1:11" s="141" customFormat="1" ht="16.5" customHeight="1">
      <c r="A73" s="190" t="s">
        <v>37</v>
      </c>
      <c r="B73" s="191">
        <v>340</v>
      </c>
      <c r="C73" s="192">
        <f>C74+C75</f>
        <v>25320408.34</v>
      </c>
      <c r="D73" s="192">
        <f>D74+D75</f>
        <v>25320408.34</v>
      </c>
      <c r="E73" s="192">
        <f>E74+E75</f>
        <v>25320408.34</v>
      </c>
      <c r="F73" s="193">
        <f>F74+F75</f>
        <v>0</v>
      </c>
      <c r="G73" s="132"/>
      <c r="H73" s="133"/>
      <c r="I73" s="133"/>
      <c r="J73" s="133"/>
      <c r="K73" s="133"/>
    </row>
    <row r="74" spans="1:11" s="141" customFormat="1" ht="21" customHeight="1">
      <c r="A74" s="154" t="s">
        <v>40</v>
      </c>
      <c r="B74" s="125" t="s">
        <v>41</v>
      </c>
      <c r="C74" s="151">
        <v>19495778.22</v>
      </c>
      <c r="D74" s="151">
        <v>19495778.22</v>
      </c>
      <c r="E74" s="151">
        <v>19495778.22</v>
      </c>
      <c r="F74" s="184">
        <f>D74-E74</f>
        <v>0</v>
      </c>
      <c r="G74" s="132"/>
      <c r="H74" s="133"/>
      <c r="I74" s="133"/>
      <c r="J74" s="133"/>
      <c r="K74" s="133"/>
    </row>
    <row r="75" spans="1:11" s="141" customFormat="1" ht="23.25" customHeight="1">
      <c r="A75" s="154" t="s">
        <v>33</v>
      </c>
      <c r="B75" s="125" t="s">
        <v>42</v>
      </c>
      <c r="C75" s="151">
        <f>25320408.34-C74</f>
        <v>5824630.120000001</v>
      </c>
      <c r="D75" s="151">
        <f>25320408.34-D74</f>
        <v>5824630.120000001</v>
      </c>
      <c r="E75" s="151">
        <f>25320408.34-E74</f>
        <v>5824630.120000001</v>
      </c>
      <c r="F75" s="184">
        <f>D75-E75</f>
        <v>0</v>
      </c>
      <c r="G75" s="132"/>
      <c r="H75" s="133"/>
      <c r="I75" s="133"/>
      <c r="J75" s="133"/>
      <c r="K75" s="133"/>
    </row>
    <row r="76" spans="1:11" s="141" customFormat="1" ht="23.25" customHeight="1">
      <c r="A76" s="152" t="s">
        <v>215</v>
      </c>
      <c r="B76" s="143" t="s">
        <v>44</v>
      </c>
      <c r="C76" s="144"/>
      <c r="D76" s="144"/>
      <c r="E76" s="144"/>
      <c r="F76" s="144"/>
      <c r="G76" s="132"/>
      <c r="H76" s="133"/>
      <c r="I76" s="133"/>
      <c r="J76" s="133"/>
      <c r="K76" s="133"/>
    </row>
    <row r="77" spans="1:11" s="141" customFormat="1" ht="5.25" customHeight="1">
      <c r="A77" s="152"/>
      <c r="B77" s="143"/>
      <c r="C77" s="144"/>
      <c r="D77" s="144"/>
      <c r="E77" s="144"/>
      <c r="F77" s="144"/>
      <c r="G77" s="132"/>
      <c r="H77" s="133"/>
      <c r="I77" s="133"/>
      <c r="J77" s="133"/>
      <c r="K77" s="133"/>
    </row>
    <row r="78" spans="1:7" ht="15.75">
      <c r="A78" s="129" t="s">
        <v>50</v>
      </c>
      <c r="B78" s="194"/>
      <c r="C78" s="195"/>
      <c r="D78" s="195"/>
      <c r="E78" s="195"/>
      <c r="F78" s="195"/>
      <c r="G78" s="171"/>
    </row>
    <row r="79" spans="1:7" s="189" customFormat="1" ht="18" customHeight="1">
      <c r="A79" s="152" t="s">
        <v>51</v>
      </c>
      <c r="B79" s="181" t="s">
        <v>44</v>
      </c>
      <c r="C79" s="196">
        <f>C81+C82+C83</f>
        <v>0</v>
      </c>
      <c r="D79" s="196">
        <f>D81+D82+D83</f>
        <v>0</v>
      </c>
      <c r="E79" s="196">
        <f>E81+E82+E83</f>
        <v>0</v>
      </c>
      <c r="F79" s="196">
        <f>F81+F82+F83</f>
        <v>0</v>
      </c>
      <c r="G79" s="197"/>
    </row>
    <row r="80" spans="1:7" s="124" customFormat="1" ht="12" customHeight="1">
      <c r="A80" s="190" t="s">
        <v>43</v>
      </c>
      <c r="B80" s="198" t="s">
        <v>44</v>
      </c>
      <c r="C80" s="199"/>
      <c r="D80" s="199"/>
      <c r="E80" s="199"/>
      <c r="F80" s="199"/>
      <c r="G80" s="200"/>
    </row>
    <row r="81" spans="1:7" ht="51" customHeight="1">
      <c r="A81" s="145" t="s">
        <v>49</v>
      </c>
      <c r="B81" s="169" t="s">
        <v>8</v>
      </c>
      <c r="C81" s="170"/>
      <c r="D81" s="170"/>
      <c r="E81" s="170"/>
      <c r="F81" s="201">
        <f>D81-E81</f>
        <v>0</v>
      </c>
      <c r="G81" s="171"/>
    </row>
    <row r="82" spans="1:7" ht="63" customHeight="1">
      <c r="A82" s="145" t="s">
        <v>52</v>
      </c>
      <c r="B82" s="169" t="s">
        <v>53</v>
      </c>
      <c r="C82" s="170"/>
      <c r="D82" s="170"/>
      <c r="E82" s="170"/>
      <c r="F82" s="201">
        <f>D82-E82</f>
        <v>0</v>
      </c>
      <c r="G82" s="171"/>
    </row>
    <row r="83" spans="1:7" ht="17.25" customHeight="1">
      <c r="A83" s="145" t="s">
        <v>28</v>
      </c>
      <c r="B83" s="169" t="s">
        <v>48</v>
      </c>
      <c r="C83" s="170"/>
      <c r="D83" s="170"/>
      <c r="E83" s="170"/>
      <c r="F83" s="201">
        <f>D83-E83</f>
        <v>0</v>
      </c>
      <c r="G83" s="171"/>
    </row>
    <row r="84" ht="9" customHeight="1"/>
    <row r="85" spans="1:2" ht="15.75">
      <c r="A85" s="202" t="s">
        <v>103</v>
      </c>
      <c r="B85" s="202"/>
    </row>
    <row r="86" spans="1:6" ht="10.5" customHeight="1">
      <c r="A86" s="236" t="s">
        <v>109</v>
      </c>
      <c r="B86" s="236"/>
      <c r="C86" s="236"/>
      <c r="D86" s="236"/>
      <c r="E86" s="236"/>
      <c r="F86" s="236"/>
    </row>
    <row r="87" spans="1:6" ht="22.5" customHeight="1">
      <c r="A87" s="225" t="s">
        <v>107</v>
      </c>
      <c r="B87" s="225"/>
      <c r="C87" s="225"/>
      <c r="D87" s="225"/>
      <c r="E87" s="225"/>
      <c r="F87" s="225"/>
    </row>
    <row r="88" ht="21.75" customHeight="1">
      <c r="A88" s="61" t="s">
        <v>101</v>
      </c>
    </row>
    <row r="89" spans="1:6" ht="18" customHeight="1">
      <c r="A89" s="61" t="s">
        <v>208</v>
      </c>
      <c r="C89" s="203"/>
      <c r="E89" s="232" t="s">
        <v>206</v>
      </c>
      <c r="F89" s="232"/>
    </row>
    <row r="90" spans="3:6" ht="10.5" customHeight="1">
      <c r="C90" s="204" t="s">
        <v>163</v>
      </c>
      <c r="E90" s="227" t="s">
        <v>86</v>
      </c>
      <c r="F90" s="227"/>
    </row>
    <row r="91" ht="9" customHeight="1"/>
    <row r="92" spans="1:6" ht="22.5" customHeight="1">
      <c r="A92" s="61" t="s">
        <v>2</v>
      </c>
      <c r="C92" s="203"/>
      <c r="E92" s="232" t="s">
        <v>192</v>
      </c>
      <c r="F92" s="232"/>
    </row>
    <row r="93" spans="3:6" ht="11.25" customHeight="1">
      <c r="C93" s="204" t="s">
        <v>163</v>
      </c>
      <c r="E93" s="227" t="s">
        <v>86</v>
      </c>
      <c r="F93" s="227"/>
    </row>
    <row r="94" ht="18.75" customHeight="1"/>
    <row r="95" spans="1:6" ht="20.25" customHeight="1">
      <c r="A95" s="226" t="s">
        <v>194</v>
      </c>
      <c r="B95" s="226"/>
      <c r="C95" s="226"/>
      <c r="D95" s="226"/>
      <c r="E95" s="226"/>
      <c r="F95" s="226"/>
    </row>
    <row r="96" spans="1:6" ht="52.5" customHeight="1">
      <c r="A96" s="125" t="s">
        <v>4</v>
      </c>
      <c r="B96" s="125" t="s">
        <v>56</v>
      </c>
      <c r="C96" s="125" t="s">
        <v>198</v>
      </c>
      <c r="D96" s="228" t="s">
        <v>193</v>
      </c>
      <c r="E96" s="229"/>
      <c r="F96" s="230"/>
    </row>
    <row r="97" spans="1:6" ht="43.5" customHeight="1">
      <c r="A97" s="222" t="s">
        <v>202</v>
      </c>
      <c r="B97" s="223"/>
      <c r="C97" s="223"/>
      <c r="D97" s="223"/>
      <c r="E97" s="223"/>
      <c r="F97" s="224"/>
    </row>
    <row r="98" spans="1:6" ht="31.5" customHeight="1">
      <c r="A98" s="161"/>
      <c r="B98" s="125"/>
      <c r="C98" s="205"/>
      <c r="D98" s="239"/>
      <c r="E98" s="240"/>
      <c r="F98" s="241"/>
    </row>
    <row r="99" spans="1:6" ht="40.5" customHeight="1">
      <c r="A99" s="161"/>
      <c r="B99" s="162"/>
      <c r="C99" s="205"/>
      <c r="D99" s="239"/>
      <c r="E99" s="240"/>
      <c r="F99" s="241"/>
    </row>
    <row r="100" spans="1:6" ht="39.75" customHeight="1">
      <c r="A100" s="161"/>
      <c r="B100" s="162"/>
      <c r="C100" s="205"/>
      <c r="D100" s="239"/>
      <c r="E100" s="240"/>
      <c r="F100" s="241"/>
    </row>
    <row r="101" spans="1:6" ht="30.75" customHeight="1">
      <c r="A101" s="161"/>
      <c r="B101" s="162"/>
      <c r="C101" s="205"/>
      <c r="D101" s="239"/>
      <c r="E101" s="240"/>
      <c r="F101" s="241"/>
    </row>
    <row r="102" spans="1:6" ht="15.75">
      <c r="A102" s="161"/>
      <c r="B102" s="162"/>
      <c r="C102" s="205"/>
      <c r="D102" s="239"/>
      <c r="E102" s="240"/>
      <c r="F102" s="241"/>
    </row>
    <row r="103" spans="1:6" s="124" customFormat="1" ht="31.5" customHeight="1">
      <c r="A103" s="206" t="s">
        <v>199</v>
      </c>
      <c r="B103" s="198"/>
      <c r="C103" s="207">
        <f>SUM(C97:C102)</f>
        <v>0</v>
      </c>
      <c r="D103" s="242"/>
      <c r="E103" s="243"/>
      <c r="F103" s="244"/>
    </row>
    <row r="104" spans="4:6" ht="15.75">
      <c r="D104" s="122"/>
      <c r="E104" s="122"/>
      <c r="F104" s="122"/>
    </row>
    <row r="105" ht="9" customHeight="1"/>
    <row r="106" spans="1:6" ht="18" customHeight="1">
      <c r="A106" s="61" t="s">
        <v>208</v>
      </c>
      <c r="C106" s="203"/>
      <c r="E106" s="232" t="s">
        <v>206</v>
      </c>
      <c r="F106" s="232"/>
    </row>
    <row r="107" spans="3:6" ht="10.5" customHeight="1">
      <c r="C107" s="204" t="s">
        <v>163</v>
      </c>
      <c r="E107" s="227" t="s">
        <v>86</v>
      </c>
      <c r="F107" s="227"/>
    </row>
    <row r="108" ht="6.75" customHeight="1"/>
    <row r="109" spans="1:6" ht="22.5" customHeight="1">
      <c r="A109" s="61" t="s">
        <v>2</v>
      </c>
      <c r="C109" s="203"/>
      <c r="E109" s="232" t="s">
        <v>192</v>
      </c>
      <c r="F109" s="232"/>
    </row>
    <row r="110" spans="3:6" ht="11.25" customHeight="1">
      <c r="C110" s="204" t="s">
        <v>163</v>
      </c>
      <c r="E110" s="227" t="s">
        <v>86</v>
      </c>
      <c r="F110" s="227"/>
    </row>
  </sheetData>
  <sheetProtection/>
  <mergeCells count="25">
    <mergeCell ref="D98:F98"/>
    <mergeCell ref="D99:F99"/>
    <mergeCell ref="D100:F100"/>
    <mergeCell ref="D101:F101"/>
    <mergeCell ref="E109:F109"/>
    <mergeCell ref="E110:F110"/>
    <mergeCell ref="D102:F102"/>
    <mergeCell ref="D103:F103"/>
    <mergeCell ref="E106:F106"/>
    <mergeCell ref="E107:F107"/>
    <mergeCell ref="D1:F1"/>
    <mergeCell ref="E92:F92"/>
    <mergeCell ref="E3:F3"/>
    <mergeCell ref="E89:F89"/>
    <mergeCell ref="E90:F90"/>
    <mergeCell ref="A4:F4"/>
    <mergeCell ref="E8:F8"/>
    <mergeCell ref="A86:F86"/>
    <mergeCell ref="A6:F6"/>
    <mergeCell ref="A7:F7"/>
    <mergeCell ref="A97:F97"/>
    <mergeCell ref="A87:F87"/>
    <mergeCell ref="A95:F95"/>
    <mergeCell ref="E93:F93"/>
    <mergeCell ref="D96:F96"/>
  </mergeCells>
  <printOptions/>
  <pageMargins left="0.83" right="0.36" top="0.5" bottom="0.5" header="0.5" footer="0.5"/>
  <pageSetup fitToHeight="2" fitToWidth="1" horizontalDpi="600" verticalDpi="600" orientation="portrait" paperSize="9" scale="63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2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31.421875" style="1" customWidth="1"/>
    <col min="2" max="2" width="6.140625" style="1" customWidth="1"/>
    <col min="3" max="3" width="8.28125" style="1" customWidth="1"/>
    <col min="4" max="4" width="6.00390625" style="1" customWidth="1"/>
    <col min="5" max="5" width="9.57421875" style="1" customWidth="1"/>
    <col min="6" max="7" width="13.421875" style="1" customWidth="1"/>
    <col min="8" max="8" width="13.57421875" style="1" customWidth="1"/>
    <col min="9" max="9" width="13.8515625" style="1" customWidth="1"/>
    <col min="10" max="10" width="21.00390625" style="1" customWidth="1"/>
    <col min="11" max="16384" width="9.140625" style="1" customWidth="1"/>
  </cols>
  <sheetData>
    <row r="1" spans="8:10" ht="58.5" customHeight="1">
      <c r="H1" s="211" t="s">
        <v>184</v>
      </c>
      <c r="I1" s="211"/>
      <c r="J1" s="211"/>
    </row>
    <row r="3" ht="5.25" customHeight="1">
      <c r="J3" s="2"/>
    </row>
    <row r="4" spans="1:10" ht="36.75" customHeight="1">
      <c r="A4" s="245" t="s">
        <v>221</v>
      </c>
      <c r="B4" s="246"/>
      <c r="C4" s="246"/>
      <c r="D4" s="246"/>
      <c r="E4" s="246"/>
      <c r="F4" s="246"/>
      <c r="G4" s="246"/>
      <c r="H4" s="246"/>
      <c r="I4" s="246"/>
      <c r="J4" s="246"/>
    </row>
    <row r="6" spans="1:9" ht="15.75" customHeight="1">
      <c r="A6" s="15"/>
      <c r="B6" s="208"/>
      <c r="C6" s="208"/>
      <c r="D6" s="208"/>
      <c r="E6" s="208"/>
      <c r="F6" s="208"/>
      <c r="G6" s="208"/>
      <c r="H6" s="208"/>
      <c r="I6" s="208"/>
    </row>
    <row r="7" spans="1:9" ht="12.75" customHeight="1">
      <c r="A7" s="30"/>
      <c r="B7" s="218" t="s">
        <v>89</v>
      </c>
      <c r="C7" s="218"/>
      <c r="D7" s="218"/>
      <c r="E7" s="218"/>
      <c r="F7" s="218"/>
      <c r="G7" s="218"/>
      <c r="H7" s="218"/>
      <c r="I7" s="218"/>
    </row>
    <row r="8" spans="10:11" ht="14.25" customHeight="1">
      <c r="J8" s="2" t="s">
        <v>81</v>
      </c>
      <c r="K8" s="33"/>
    </row>
    <row r="9" ht="8.25" customHeight="1"/>
    <row r="10" spans="1:15" ht="30" customHeight="1">
      <c r="A10" s="215" t="s">
        <v>102</v>
      </c>
      <c r="B10" s="215" t="s">
        <v>100</v>
      </c>
      <c r="C10" s="215"/>
      <c r="D10" s="215"/>
      <c r="E10" s="215"/>
      <c r="F10" s="215" t="s">
        <v>74</v>
      </c>
      <c r="G10" s="215" t="s">
        <v>75</v>
      </c>
      <c r="H10" s="215" t="s">
        <v>76</v>
      </c>
      <c r="I10" s="215" t="s">
        <v>177</v>
      </c>
      <c r="J10" s="215" t="s">
        <v>91</v>
      </c>
      <c r="K10" s="4"/>
      <c r="L10" s="4"/>
      <c r="M10" s="4"/>
      <c r="N10" s="4"/>
      <c r="O10" s="4"/>
    </row>
    <row r="11" spans="1:15" ht="55.5" customHeight="1">
      <c r="A11" s="215"/>
      <c r="B11" s="6" t="s">
        <v>77</v>
      </c>
      <c r="C11" s="6" t="s">
        <v>78</v>
      </c>
      <c r="D11" s="6" t="s">
        <v>79</v>
      </c>
      <c r="E11" s="6" t="s">
        <v>0</v>
      </c>
      <c r="F11" s="215"/>
      <c r="G11" s="215"/>
      <c r="H11" s="215"/>
      <c r="I11" s="215"/>
      <c r="J11" s="215"/>
      <c r="K11" s="4"/>
      <c r="L11" s="4"/>
      <c r="M11" s="4"/>
      <c r="N11" s="4"/>
      <c r="O11" s="4"/>
    </row>
    <row r="12" spans="1:15" ht="13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4"/>
      <c r="L12" s="4"/>
      <c r="M12" s="4"/>
      <c r="N12" s="4"/>
      <c r="O12" s="4"/>
    </row>
    <row r="13" spans="1:15" ht="15">
      <c r="A13" s="7"/>
      <c r="B13" s="8"/>
      <c r="C13" s="8"/>
      <c r="D13" s="25"/>
      <c r="E13" s="8"/>
      <c r="F13" s="9"/>
      <c r="G13" s="9"/>
      <c r="H13" s="9"/>
      <c r="I13" s="9"/>
      <c r="J13" s="7"/>
      <c r="K13" s="4"/>
      <c r="L13" s="4"/>
      <c r="M13" s="4"/>
      <c r="N13" s="4"/>
      <c r="O13" s="4"/>
    </row>
    <row r="14" spans="1:15" ht="15">
      <c r="A14" s="7"/>
      <c r="B14" s="8"/>
      <c r="C14" s="8"/>
      <c r="D14" s="25"/>
      <c r="E14" s="8"/>
      <c r="F14" s="9"/>
      <c r="G14" s="9"/>
      <c r="H14" s="9"/>
      <c r="I14" s="9"/>
      <c r="J14" s="7"/>
      <c r="K14" s="4"/>
      <c r="L14" s="4"/>
      <c r="M14" s="4"/>
      <c r="N14" s="4"/>
      <c r="O14" s="4"/>
    </row>
    <row r="15" spans="1:15" ht="15">
      <c r="A15" s="7"/>
      <c r="B15" s="8"/>
      <c r="C15" s="8"/>
      <c r="D15" s="25"/>
      <c r="E15" s="8"/>
      <c r="F15" s="9"/>
      <c r="G15" s="9"/>
      <c r="H15" s="9"/>
      <c r="I15" s="9"/>
      <c r="J15" s="7"/>
      <c r="K15" s="4"/>
      <c r="L15" s="4"/>
      <c r="M15" s="4"/>
      <c r="N15" s="4"/>
      <c r="O15" s="4"/>
    </row>
    <row r="16" spans="1:15" ht="15">
      <c r="A16" s="7"/>
      <c r="B16" s="8"/>
      <c r="C16" s="8"/>
      <c r="D16" s="25"/>
      <c r="E16" s="8"/>
      <c r="F16" s="9"/>
      <c r="G16" s="9"/>
      <c r="H16" s="9"/>
      <c r="I16" s="9"/>
      <c r="J16" s="7"/>
      <c r="K16" s="4"/>
      <c r="L16" s="4"/>
      <c r="M16" s="4"/>
      <c r="N16" s="4"/>
      <c r="O16" s="4"/>
    </row>
    <row r="17" spans="1:15" ht="15">
      <c r="A17" s="7"/>
      <c r="B17" s="8"/>
      <c r="C17" s="8"/>
      <c r="D17" s="25"/>
      <c r="E17" s="8"/>
      <c r="F17" s="9"/>
      <c r="G17" s="9"/>
      <c r="H17" s="9"/>
      <c r="I17" s="9"/>
      <c r="J17" s="7"/>
      <c r="K17" s="4"/>
      <c r="L17" s="4"/>
      <c r="M17" s="4"/>
      <c r="N17" s="4"/>
      <c r="O17" s="4"/>
    </row>
    <row r="18" spans="1:15" ht="15">
      <c r="A18" s="7"/>
      <c r="B18" s="8"/>
      <c r="C18" s="8"/>
      <c r="D18" s="25"/>
      <c r="E18" s="8"/>
      <c r="F18" s="9"/>
      <c r="G18" s="9"/>
      <c r="H18" s="9"/>
      <c r="I18" s="9"/>
      <c r="J18" s="7"/>
      <c r="K18" s="4"/>
      <c r="L18" s="4"/>
      <c r="M18" s="4"/>
      <c r="N18" s="4"/>
      <c r="O18" s="4"/>
    </row>
    <row r="19" spans="1:15" s="14" customFormat="1" ht="17.25" customHeight="1">
      <c r="A19" s="22" t="s">
        <v>71</v>
      </c>
      <c r="B19" s="58"/>
      <c r="C19" s="58"/>
      <c r="D19" s="59"/>
      <c r="E19" s="58"/>
      <c r="F19" s="53"/>
      <c r="G19" s="53"/>
      <c r="H19" s="53"/>
      <c r="I19" s="53"/>
      <c r="J19" s="22"/>
      <c r="K19" s="13"/>
      <c r="L19" s="13"/>
      <c r="M19" s="13"/>
      <c r="N19" s="13"/>
      <c r="O19" s="13"/>
    </row>
    <row r="20" spans="1:15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3.5" customHeight="1">
      <c r="A24" s="4" t="s">
        <v>1</v>
      </c>
      <c r="B24" s="4"/>
      <c r="C24" s="4"/>
      <c r="D24" s="4"/>
      <c r="E24" s="55"/>
      <c r="F24" s="4"/>
      <c r="G24" s="4"/>
      <c r="H24" s="208"/>
      <c r="I24" s="208"/>
      <c r="J24" s="4"/>
      <c r="K24" s="4"/>
      <c r="L24" s="4"/>
      <c r="M24" s="4"/>
      <c r="N24" s="4"/>
      <c r="O24" s="4"/>
    </row>
    <row r="25" spans="1:15" ht="11.25" customHeight="1">
      <c r="A25" s="4"/>
      <c r="B25" s="4"/>
      <c r="C25" s="4"/>
      <c r="D25" s="4"/>
      <c r="E25" s="26" t="s">
        <v>163</v>
      </c>
      <c r="F25" s="4"/>
      <c r="G25" s="4"/>
      <c r="H25" s="209" t="s">
        <v>86</v>
      </c>
      <c r="I25" s="209"/>
      <c r="J25" s="4"/>
      <c r="K25" s="4"/>
      <c r="L25" s="4"/>
      <c r="M25" s="4"/>
      <c r="N25" s="4"/>
      <c r="O25" s="4"/>
    </row>
    <row r="26" spans="1:15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3.25" customHeight="1">
      <c r="A27" s="4" t="s">
        <v>2</v>
      </c>
      <c r="B27" s="4"/>
      <c r="C27" s="4"/>
      <c r="D27" s="4"/>
      <c r="E27" s="55"/>
      <c r="F27" s="4"/>
      <c r="G27" s="4"/>
      <c r="H27" s="208"/>
      <c r="I27" s="208"/>
      <c r="J27" s="4"/>
      <c r="K27" s="4"/>
      <c r="L27" s="4"/>
      <c r="M27" s="4"/>
      <c r="N27" s="4"/>
      <c r="O27" s="4"/>
    </row>
    <row r="28" spans="1:15" ht="12" customHeight="1">
      <c r="A28" s="4"/>
      <c r="B28" s="4"/>
      <c r="C28" s="4"/>
      <c r="D28" s="4"/>
      <c r="E28" s="26" t="s">
        <v>163</v>
      </c>
      <c r="F28" s="4"/>
      <c r="G28" s="4"/>
      <c r="H28" s="209" t="s">
        <v>86</v>
      </c>
      <c r="I28" s="209"/>
      <c r="J28" s="4"/>
      <c r="K28" s="4"/>
      <c r="L28" s="4"/>
      <c r="M28" s="4"/>
      <c r="N28" s="4"/>
      <c r="O28" s="4"/>
    </row>
  </sheetData>
  <sheetProtection/>
  <mergeCells count="15">
    <mergeCell ref="H1:J1"/>
    <mergeCell ref="H28:I28"/>
    <mergeCell ref="H24:I24"/>
    <mergeCell ref="H27:I27"/>
    <mergeCell ref="H25:I25"/>
    <mergeCell ref="I10:I11"/>
    <mergeCell ref="J10:J11"/>
    <mergeCell ref="B6:I6"/>
    <mergeCell ref="B7:I7"/>
    <mergeCell ref="B10:E10"/>
    <mergeCell ref="A10:A11"/>
    <mergeCell ref="F10:F11"/>
    <mergeCell ref="G10:G11"/>
    <mergeCell ref="A4:J4"/>
    <mergeCell ref="H10:H11"/>
  </mergeCells>
  <printOptions/>
  <pageMargins left="0.82" right="0.32" top="0.52" bottom="0.4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3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0.7109375" style="1" customWidth="1"/>
    <col min="2" max="2" width="9.8515625" style="1" customWidth="1"/>
    <col min="3" max="3" width="11.8515625" style="1" customWidth="1"/>
    <col min="4" max="4" width="12.7109375" style="1" customWidth="1"/>
    <col min="5" max="5" width="11.00390625" style="1" customWidth="1"/>
    <col min="6" max="6" width="10.8515625" style="1" customWidth="1"/>
    <col min="7" max="7" width="20.00390625" style="1" customWidth="1"/>
    <col min="8" max="16384" width="9.140625" style="1" customWidth="1"/>
  </cols>
  <sheetData>
    <row r="1" spans="5:7" ht="60.75" customHeight="1">
      <c r="E1" s="211" t="s">
        <v>185</v>
      </c>
      <c r="F1" s="211"/>
      <c r="G1" s="211"/>
    </row>
    <row r="4" spans="1:7" ht="32.25" customHeight="1">
      <c r="A4" s="245" t="s">
        <v>220</v>
      </c>
      <c r="B4" s="245"/>
      <c r="C4" s="245"/>
      <c r="D4" s="245"/>
      <c r="E4" s="245"/>
      <c r="F4" s="245"/>
      <c r="G4" s="245"/>
    </row>
    <row r="5" ht="18.75" customHeight="1"/>
    <row r="6" spans="1:8" ht="27" customHeight="1">
      <c r="A6" s="256" t="s">
        <v>195</v>
      </c>
      <c r="B6" s="256"/>
      <c r="C6" s="256"/>
      <c r="D6" s="256"/>
      <c r="E6" s="256"/>
      <c r="F6" s="256"/>
      <c r="G6" s="256"/>
      <c r="H6" s="4"/>
    </row>
    <row r="7" spans="1:7" ht="18.75" customHeight="1">
      <c r="A7" s="247" t="s">
        <v>3</v>
      </c>
      <c r="B7" s="247"/>
      <c r="C7" s="247"/>
      <c r="D7" s="247"/>
      <c r="E7" s="247"/>
      <c r="F7" s="247"/>
      <c r="G7" s="247"/>
    </row>
    <row r="8" ht="16.5" customHeight="1">
      <c r="G8" s="2" t="s">
        <v>81</v>
      </c>
    </row>
    <row r="9" ht="7.5" customHeight="1"/>
    <row r="10" spans="1:8" ht="47.25" customHeight="1">
      <c r="A10" s="212" t="s">
        <v>99</v>
      </c>
      <c r="B10" s="214"/>
      <c r="C10" s="254" t="s">
        <v>174</v>
      </c>
      <c r="D10" s="254" t="s">
        <v>110</v>
      </c>
      <c r="E10" s="254" t="s">
        <v>178</v>
      </c>
      <c r="F10" s="254" t="s">
        <v>98</v>
      </c>
      <c r="G10" s="254" t="s">
        <v>172</v>
      </c>
      <c r="H10" s="4"/>
    </row>
    <row r="11" spans="1:8" ht="27.75" customHeight="1">
      <c r="A11" s="29" t="s">
        <v>117</v>
      </c>
      <c r="B11" s="43" t="s">
        <v>0</v>
      </c>
      <c r="C11" s="255"/>
      <c r="D11" s="255"/>
      <c r="E11" s="255"/>
      <c r="F11" s="255"/>
      <c r="G11" s="255"/>
      <c r="H11" s="4"/>
    </row>
    <row r="12" spans="1:8" ht="13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4"/>
    </row>
    <row r="13" spans="1:8" ht="90.75" customHeight="1">
      <c r="A13" s="50" t="s">
        <v>190</v>
      </c>
      <c r="B13" s="49" t="s">
        <v>36</v>
      </c>
      <c r="C13" s="10">
        <v>183000</v>
      </c>
      <c r="D13" s="10">
        <v>183000</v>
      </c>
      <c r="E13" s="10">
        <v>183000</v>
      </c>
      <c r="F13" s="65">
        <f>D13-E13</f>
        <v>0</v>
      </c>
      <c r="G13" s="7" t="s">
        <v>196</v>
      </c>
      <c r="H13" s="4"/>
    </row>
    <row r="14" spans="1:8" ht="51.75">
      <c r="A14" s="50" t="s">
        <v>191</v>
      </c>
      <c r="B14" s="49" t="s">
        <v>15</v>
      </c>
      <c r="C14" s="10">
        <v>34850</v>
      </c>
      <c r="D14" s="10">
        <v>34847.78</v>
      </c>
      <c r="E14" s="10">
        <v>34847.78</v>
      </c>
      <c r="F14" s="65">
        <f>D14-E14</f>
        <v>0</v>
      </c>
      <c r="G14" s="7" t="s">
        <v>197</v>
      </c>
      <c r="H14" s="4"/>
    </row>
    <row r="15" spans="1:8" ht="15">
      <c r="A15" s="7"/>
      <c r="B15" s="7"/>
      <c r="C15" s="32"/>
      <c r="D15" s="32"/>
      <c r="E15" s="32"/>
      <c r="F15" s="32"/>
      <c r="G15" s="7"/>
      <c r="H15" s="4"/>
    </row>
    <row r="16" spans="1:8" ht="15">
      <c r="A16" s="7"/>
      <c r="B16" s="7"/>
      <c r="C16" s="32"/>
      <c r="D16" s="32"/>
      <c r="E16" s="32"/>
      <c r="F16" s="32"/>
      <c r="G16" s="7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21.75" customHeight="1">
      <c r="A18" s="210" t="s">
        <v>205</v>
      </c>
      <c r="B18" s="210"/>
      <c r="C18" s="210"/>
      <c r="D18" s="210"/>
      <c r="E18" s="210"/>
      <c r="F18" s="210"/>
      <c r="G18" s="210"/>
      <c r="H18" s="4"/>
    </row>
    <row r="19" spans="1:8" ht="14.25" customHeight="1">
      <c r="A19" s="4"/>
      <c r="B19" s="4"/>
      <c r="C19" s="4"/>
      <c r="D19" s="4"/>
      <c r="E19" s="4"/>
      <c r="F19" s="4"/>
      <c r="G19" s="4"/>
      <c r="H19" s="4"/>
    </row>
    <row r="20" spans="1:8" ht="30.75" customHeight="1">
      <c r="A20" s="4" t="s">
        <v>1</v>
      </c>
      <c r="B20" s="4"/>
      <c r="C20" s="4"/>
      <c r="D20" s="55"/>
      <c r="G20" s="55" t="s">
        <v>206</v>
      </c>
      <c r="H20" s="15"/>
    </row>
    <row r="21" spans="1:8" ht="15">
      <c r="A21" s="4"/>
      <c r="B21" s="4"/>
      <c r="C21" s="4"/>
      <c r="D21" s="26" t="s">
        <v>163</v>
      </c>
      <c r="G21" s="60" t="s">
        <v>86</v>
      </c>
      <c r="H21" s="27"/>
    </row>
    <row r="22" spans="1:8" ht="12" customHeight="1">
      <c r="A22" s="4"/>
      <c r="B22" s="4"/>
      <c r="C22" s="4"/>
      <c r="D22" s="4"/>
      <c r="E22" s="4"/>
      <c r="F22" s="4"/>
      <c r="G22" s="4"/>
      <c r="H22" s="4"/>
    </row>
    <row r="23" spans="1:7" ht="14.25" customHeight="1">
      <c r="A23" s="1" t="s">
        <v>2</v>
      </c>
      <c r="D23" s="55"/>
      <c r="E23" s="258"/>
      <c r="F23" s="258"/>
      <c r="G23" s="55" t="s">
        <v>192</v>
      </c>
    </row>
    <row r="24" spans="4:7" ht="15" customHeight="1">
      <c r="D24" s="26" t="s">
        <v>163</v>
      </c>
      <c r="E24" s="257"/>
      <c r="F24" s="257"/>
      <c r="G24" s="60" t="s">
        <v>86</v>
      </c>
    </row>
    <row r="25" spans="1:8" s="35" customFormat="1" ht="54.75" customHeight="1">
      <c r="A25" s="4" t="s">
        <v>133</v>
      </c>
      <c r="B25" s="34"/>
      <c r="C25" s="34"/>
      <c r="D25" s="34"/>
      <c r="E25" s="34"/>
      <c r="F25" s="34"/>
      <c r="G25" s="34"/>
      <c r="H25" s="34"/>
    </row>
    <row r="26" spans="1:8" s="35" customFormat="1" ht="6.75" customHeight="1">
      <c r="A26" s="34"/>
      <c r="B26" s="34"/>
      <c r="C26" s="34"/>
      <c r="D26" s="34"/>
      <c r="E26" s="34"/>
      <c r="F26" s="34"/>
      <c r="G26" s="34"/>
      <c r="H26" s="34"/>
    </row>
    <row r="27" s="35" customFormat="1" ht="12.75" customHeight="1">
      <c r="F27" s="36" t="s">
        <v>81</v>
      </c>
    </row>
    <row r="28" s="35" customFormat="1" ht="5.25" customHeight="1"/>
    <row r="29" spans="1:8" s="35" customFormat="1" ht="24" customHeight="1">
      <c r="A29" s="250" t="s">
        <v>99</v>
      </c>
      <c r="B29" s="251"/>
      <c r="C29" s="252" t="s">
        <v>111</v>
      </c>
      <c r="D29" s="252" t="s">
        <v>110</v>
      </c>
      <c r="E29" s="252" t="s">
        <v>164</v>
      </c>
      <c r="F29" s="252" t="s">
        <v>98</v>
      </c>
      <c r="G29" s="252"/>
      <c r="H29" s="34"/>
    </row>
    <row r="30" spans="1:8" s="35" customFormat="1" ht="33.75" customHeight="1">
      <c r="A30" s="37" t="s">
        <v>116</v>
      </c>
      <c r="B30" s="44" t="s">
        <v>0</v>
      </c>
      <c r="C30" s="253"/>
      <c r="D30" s="253"/>
      <c r="E30" s="253"/>
      <c r="F30" s="253"/>
      <c r="G30" s="253"/>
      <c r="H30" s="34"/>
    </row>
    <row r="31" spans="1:8" s="35" customFormat="1" ht="11.25" customHeight="1">
      <c r="A31" s="38">
        <v>1</v>
      </c>
      <c r="B31" s="38">
        <v>2</v>
      </c>
      <c r="C31" s="38">
        <v>3</v>
      </c>
      <c r="D31" s="38">
        <v>4</v>
      </c>
      <c r="E31" s="38">
        <v>6</v>
      </c>
      <c r="F31" s="38">
        <v>7</v>
      </c>
      <c r="G31" s="38"/>
      <c r="H31" s="34"/>
    </row>
    <row r="32" spans="1:8" s="35" customFormat="1" ht="47.25" customHeight="1">
      <c r="A32" s="39" t="s">
        <v>113</v>
      </c>
      <c r="B32" s="41" t="s">
        <v>36</v>
      </c>
      <c r="C32" s="40">
        <v>2000000</v>
      </c>
      <c r="D32" s="40">
        <v>2000000</v>
      </c>
      <c r="E32" s="40">
        <v>2000000</v>
      </c>
      <c r="F32" s="40">
        <f>D32-E32</f>
        <v>0</v>
      </c>
      <c r="G32" s="39"/>
      <c r="H32" s="34"/>
    </row>
    <row r="33" spans="1:8" s="35" customFormat="1" ht="36">
      <c r="A33" s="39" t="s">
        <v>115</v>
      </c>
      <c r="B33" s="41" t="s">
        <v>118</v>
      </c>
      <c r="C33" s="40">
        <v>2500000</v>
      </c>
      <c r="D33" s="40">
        <v>1000000</v>
      </c>
      <c r="E33" s="40">
        <v>1000000</v>
      </c>
      <c r="F33" s="40">
        <f>D33-E33</f>
        <v>0</v>
      </c>
      <c r="G33" s="39"/>
      <c r="H33" s="34"/>
    </row>
    <row r="34" spans="1:8" s="35" customFormat="1" ht="12">
      <c r="A34" s="248" t="s">
        <v>114</v>
      </c>
      <c r="B34" s="41" t="s">
        <v>36</v>
      </c>
      <c r="C34" s="40">
        <v>500000</v>
      </c>
      <c r="D34" s="40">
        <v>300000</v>
      </c>
      <c r="E34" s="40">
        <v>300000</v>
      </c>
      <c r="F34" s="40">
        <f>D34-E34</f>
        <v>0</v>
      </c>
      <c r="G34" s="39"/>
      <c r="H34" s="34"/>
    </row>
    <row r="35" spans="1:8" s="35" customFormat="1" ht="36" customHeight="1">
      <c r="A35" s="249"/>
      <c r="B35" s="42" t="s">
        <v>119</v>
      </c>
      <c r="C35" s="40">
        <v>150000</v>
      </c>
      <c r="D35" s="40">
        <v>90000</v>
      </c>
      <c r="E35" s="40">
        <v>90000</v>
      </c>
      <c r="F35" s="40">
        <f>D35-E35</f>
        <v>0</v>
      </c>
      <c r="G35" s="39"/>
      <c r="H35" s="34"/>
    </row>
    <row r="36" spans="1:8" s="35" customFormat="1" ht="45.75" customHeight="1">
      <c r="A36" s="45"/>
      <c r="B36" s="46"/>
      <c r="C36" s="47"/>
      <c r="D36" s="47"/>
      <c r="E36" s="47"/>
      <c r="F36" s="47"/>
      <c r="G36" s="48"/>
      <c r="H36" s="34"/>
    </row>
    <row r="37" spans="1:8" ht="21" customHeight="1">
      <c r="A37" s="15"/>
      <c r="B37" s="15"/>
      <c r="C37" s="15"/>
      <c r="D37" s="15"/>
      <c r="E37" s="258"/>
      <c r="F37" s="258"/>
      <c r="G37" s="15"/>
      <c r="H37" s="4"/>
    </row>
    <row r="38" spans="1:8" ht="15">
      <c r="A38" s="15"/>
      <c r="B38" s="15"/>
      <c r="C38" s="15"/>
      <c r="D38" s="15"/>
      <c r="E38" s="257"/>
      <c r="F38" s="257"/>
      <c r="G38" s="15"/>
      <c r="H38" s="4"/>
    </row>
    <row r="39" spans="1:8" ht="12" customHeight="1">
      <c r="A39" s="15"/>
      <c r="B39" s="15"/>
      <c r="C39" s="15"/>
      <c r="D39" s="15"/>
      <c r="E39" s="15"/>
      <c r="F39" s="15"/>
      <c r="G39" s="15"/>
      <c r="H39" s="4"/>
    </row>
    <row r="40" spans="1:7" ht="23.25" customHeight="1">
      <c r="A40" s="19"/>
      <c r="B40" s="19"/>
      <c r="C40" s="19"/>
      <c r="D40" s="19"/>
      <c r="E40" s="258"/>
      <c r="F40" s="258"/>
      <c r="G40" s="19"/>
    </row>
    <row r="41" spans="1:7" ht="15" customHeight="1">
      <c r="A41" s="19"/>
      <c r="B41" s="19"/>
      <c r="C41" s="19"/>
      <c r="D41" s="19"/>
      <c r="E41" s="257"/>
      <c r="F41" s="257"/>
      <c r="G41" s="19"/>
    </row>
    <row r="42" spans="1:7" ht="15">
      <c r="A42" s="19"/>
      <c r="B42" s="19"/>
      <c r="C42" s="19"/>
      <c r="D42" s="19"/>
      <c r="E42" s="19"/>
      <c r="F42" s="19"/>
      <c r="G42" s="19"/>
    </row>
    <row r="43" spans="1:7" ht="15">
      <c r="A43" s="19"/>
      <c r="B43" s="19"/>
      <c r="C43" s="19"/>
      <c r="D43" s="19"/>
      <c r="E43" s="19"/>
      <c r="F43" s="19"/>
      <c r="G43" s="19"/>
    </row>
  </sheetData>
  <sheetProtection/>
  <mergeCells count="24">
    <mergeCell ref="E41:F41"/>
    <mergeCell ref="E10:E11"/>
    <mergeCell ref="F10:F11"/>
    <mergeCell ref="F29:F30"/>
    <mergeCell ref="E23:F23"/>
    <mergeCell ref="E24:F24"/>
    <mergeCell ref="E37:F37"/>
    <mergeCell ref="E38:F38"/>
    <mergeCell ref="E40:F40"/>
    <mergeCell ref="E1:G1"/>
    <mergeCell ref="C29:C30"/>
    <mergeCell ref="D29:D30"/>
    <mergeCell ref="E29:E30"/>
    <mergeCell ref="C10:C11"/>
    <mergeCell ref="D10:D11"/>
    <mergeCell ref="A4:G4"/>
    <mergeCell ref="G10:G11"/>
    <mergeCell ref="G29:G30"/>
    <mergeCell ref="A6:G6"/>
    <mergeCell ref="A7:G7"/>
    <mergeCell ref="A10:B10"/>
    <mergeCell ref="A18:G18"/>
    <mergeCell ref="A34:A35"/>
    <mergeCell ref="A29:B29"/>
  </mergeCells>
  <printOptions/>
  <pageMargins left="0.92" right="0.41" top="0.53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Первакова Е. Н.</cp:lastModifiedBy>
  <cp:lastPrinted>2014-12-15T18:36:33Z</cp:lastPrinted>
  <dcterms:created xsi:type="dcterms:W3CDTF">1996-10-08T23:32:33Z</dcterms:created>
  <dcterms:modified xsi:type="dcterms:W3CDTF">2015-01-15T13:49:01Z</dcterms:modified>
  <cp:category/>
  <cp:version/>
  <cp:contentType/>
  <cp:contentStatus/>
</cp:coreProperties>
</file>